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faelde.lima\Downloads\RES_ Portal da Transparência - 01 a 08_2025\Relatório produtividade\junho 2025\"/>
    </mc:Choice>
  </mc:AlternateContent>
  <xr:revisionPtr revIDLastSave="0" documentId="8_{209ECD04-2B23-4F26-BBF0-B6A143205241}" xr6:coauthVersionLast="47" xr6:coauthVersionMax="47" xr10:uidLastSave="{00000000-0000-0000-0000-000000000000}"/>
  <bookViews>
    <workbookView xWindow="-120" yWindow="-120" windowWidth="29040" windowHeight="15720" xr2:uid="{1C071A3F-1CBE-4FBB-A0F4-2270101A0D5E}"/>
  </bookViews>
  <sheets>
    <sheet name="Produção 2025" sheetId="1" r:id="rId1"/>
    <sheet name="Indicadores de Efetividade" sheetId="3" r:id="rId2"/>
    <sheet name="Indicadores de Desempenho" sheetId="2" r:id="rId3"/>
  </sheets>
  <definedNames>
    <definedName name="_xlnm.Print_Area" localSheetId="2">'Indicadores de Desempenho'!$A$1:$O$62</definedName>
    <definedName name="_xlnm.Print_Area" localSheetId="1">'Indicadores de Efetividade'!$A$1:$M$168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9" i="1" l="1"/>
  <c r="G91" i="3"/>
  <c r="G88" i="3"/>
  <c r="G85" i="3"/>
  <c r="G82" i="3"/>
  <c r="G79" i="3"/>
  <c r="G76" i="3"/>
  <c r="G73" i="3"/>
  <c r="G68" i="3"/>
  <c r="G66" i="3"/>
  <c r="G95" i="3" s="1"/>
  <c r="G94" i="3" s="1"/>
  <c r="G65" i="3"/>
  <c r="G62" i="3"/>
  <c r="I14" i="2"/>
  <c r="G58" i="3"/>
  <c r="I40" i="2"/>
  <c r="I43" i="2"/>
  <c r="G54" i="3"/>
  <c r="F54" i="3"/>
  <c r="I34" i="2"/>
  <c r="E54" i="3"/>
  <c r="G53" i="3"/>
  <c r="G51" i="3"/>
  <c r="F58" i="3"/>
  <c r="E34" i="2"/>
  <c r="F34" i="2"/>
  <c r="H34" i="2"/>
  <c r="I123" i="1"/>
  <c r="I117" i="1"/>
  <c r="I112" i="1"/>
  <c r="H46" i="2"/>
  <c r="F105" i="3"/>
  <c r="D103" i="3"/>
  <c r="E103" i="3"/>
  <c r="F103" i="3"/>
  <c r="C103" i="3"/>
  <c r="F63" i="1"/>
  <c r="F23" i="1" s="1"/>
  <c r="E63" i="1"/>
  <c r="E23" i="1" s="1"/>
  <c r="F102" i="3"/>
  <c r="E102" i="3"/>
  <c r="D102" i="3"/>
  <c r="C102" i="3"/>
  <c r="B102" i="3"/>
  <c r="B97" i="3"/>
  <c r="D97" i="3"/>
  <c r="D104" i="3" s="1"/>
  <c r="D94" i="3"/>
  <c r="E94" i="3"/>
  <c r="B91" i="3"/>
  <c r="C91" i="3"/>
  <c r="D91" i="3"/>
  <c r="E91" i="3"/>
  <c r="B88" i="3"/>
  <c r="C88" i="3"/>
  <c r="D88" i="3"/>
  <c r="E88" i="3"/>
  <c r="B85" i="3"/>
  <c r="C85" i="3"/>
  <c r="D85" i="3"/>
  <c r="E85" i="3"/>
  <c r="B82" i="3"/>
  <c r="C82" i="3"/>
  <c r="D82" i="3"/>
  <c r="E82" i="3"/>
  <c r="B79" i="3"/>
  <c r="C79" i="3"/>
  <c r="D79" i="3"/>
  <c r="E79" i="3"/>
  <c r="B76" i="3"/>
  <c r="C76" i="3"/>
  <c r="D76" i="3"/>
  <c r="E76" i="3"/>
  <c r="B73" i="3"/>
  <c r="C73" i="3"/>
  <c r="D73" i="3"/>
  <c r="E73" i="3"/>
  <c r="B68" i="3"/>
  <c r="C68" i="3"/>
  <c r="C97" i="3" s="1"/>
  <c r="C104" i="3" s="1"/>
  <c r="D68" i="3"/>
  <c r="D105" i="3" s="1"/>
  <c r="E68" i="3"/>
  <c r="E105" i="3" s="1"/>
  <c r="B62" i="3"/>
  <c r="C62" i="3"/>
  <c r="D62" i="3"/>
  <c r="E62" i="3"/>
  <c r="G13" i="2"/>
  <c r="E13" i="2"/>
  <c r="C8" i="2"/>
  <c r="C13" i="2" s="1"/>
  <c r="F8" i="2"/>
  <c r="F13" i="2" s="1"/>
  <c r="G8" i="2"/>
  <c r="H8" i="2"/>
  <c r="H13" i="2" s="1"/>
  <c r="E8" i="2"/>
  <c r="H5" i="2"/>
  <c r="H12" i="2" s="1"/>
  <c r="H11" i="2" s="1"/>
  <c r="G5" i="2"/>
  <c r="G12" i="2" s="1"/>
  <c r="G11" i="2" s="1"/>
  <c r="F5" i="2"/>
  <c r="F12" i="2" s="1"/>
  <c r="F11" i="2" s="1"/>
  <c r="E5" i="2"/>
  <c r="E12" i="2" s="1"/>
  <c r="E11" i="2" s="1"/>
  <c r="C5" i="2"/>
  <c r="C12" i="2" s="1"/>
  <c r="F36" i="3"/>
  <c r="F37" i="3"/>
  <c r="F38" i="3"/>
  <c r="F39" i="3"/>
  <c r="F40" i="3"/>
  <c r="F41" i="3"/>
  <c r="F42" i="3"/>
  <c r="F43" i="3"/>
  <c r="F44" i="3"/>
  <c r="F35" i="3"/>
  <c r="D54" i="3"/>
  <c r="B51" i="3"/>
  <c r="C51" i="3"/>
  <c r="D51" i="3"/>
  <c r="C25" i="2"/>
  <c r="E25" i="2"/>
  <c r="F25" i="2"/>
  <c r="E121" i="1"/>
  <c r="E14" i="2"/>
  <c r="F14" i="2"/>
  <c r="H51" i="1"/>
  <c r="H22" i="1" s="1"/>
  <c r="F97" i="3"/>
  <c r="F104" i="3" s="1"/>
  <c r="F94" i="3"/>
  <c r="F91" i="3"/>
  <c r="F88" i="3"/>
  <c r="F85" i="3"/>
  <c r="F82" i="3"/>
  <c r="F79" i="3"/>
  <c r="F76" i="3"/>
  <c r="F73" i="3"/>
  <c r="F68" i="3"/>
  <c r="F65" i="3"/>
  <c r="F62" i="3"/>
  <c r="H95" i="1"/>
  <c r="H40" i="2"/>
  <c r="H52" i="2"/>
  <c r="H54" i="2"/>
  <c r="H53" i="2"/>
  <c r="H43" i="2"/>
  <c r="H25" i="2"/>
  <c r="H17" i="2"/>
  <c r="H14" i="2"/>
  <c r="C105" i="3" l="1"/>
  <c r="E97" i="3"/>
  <c r="E104" i="3" s="1"/>
  <c r="C11" i="2"/>
  <c r="H103" i="1"/>
  <c r="F53" i="3"/>
  <c r="F51" i="3"/>
  <c r="G89" i="1"/>
  <c r="H89" i="1"/>
  <c r="H117" i="1"/>
  <c r="H112" i="1"/>
  <c r="G8" i="1"/>
  <c r="G46" i="2"/>
  <c r="G51" i="1"/>
  <c r="G22" i="1" s="1"/>
  <c r="E51" i="3"/>
  <c r="G52" i="2"/>
  <c r="G43" i="2"/>
  <c r="G40" i="2"/>
  <c r="G34" i="2"/>
  <c r="G25" i="2"/>
  <c r="G17" i="2"/>
  <c r="G14" i="2"/>
  <c r="G117" i="1"/>
  <c r="G112" i="1"/>
  <c r="G103" i="1"/>
  <c r="I103" i="1"/>
  <c r="J103" i="1"/>
  <c r="K103" i="1"/>
  <c r="L103" i="1"/>
  <c r="M103" i="1"/>
  <c r="N103" i="1"/>
  <c r="O103" i="1"/>
  <c r="E103" i="1"/>
  <c r="F103" i="1"/>
  <c r="C103" i="1"/>
  <c r="D78" i="1"/>
  <c r="D26" i="1"/>
  <c r="D8" i="1"/>
  <c r="F117" i="1" l="1"/>
  <c r="F112" i="1"/>
  <c r="C129" i="1"/>
  <c r="E129" i="1"/>
  <c r="F129" i="1"/>
  <c r="G129" i="1"/>
  <c r="H129" i="1"/>
  <c r="I129" i="1"/>
  <c r="J129" i="1"/>
  <c r="K129" i="1"/>
  <c r="L129" i="1"/>
  <c r="M129" i="1"/>
  <c r="N129" i="1"/>
  <c r="O129" i="1"/>
  <c r="E89" i="1"/>
  <c r="F89" i="1"/>
  <c r="J89" i="1"/>
  <c r="K89" i="1"/>
  <c r="L89" i="1"/>
  <c r="M89" i="1"/>
  <c r="N89" i="1"/>
  <c r="O89" i="1"/>
  <c r="C89" i="1"/>
  <c r="C78" i="1"/>
  <c r="E78" i="1"/>
  <c r="F78" i="1"/>
  <c r="G78" i="1"/>
  <c r="H78" i="1"/>
  <c r="I78" i="1"/>
  <c r="J78" i="1"/>
  <c r="K78" i="1"/>
  <c r="L78" i="1"/>
  <c r="M78" i="1"/>
  <c r="N78" i="1"/>
  <c r="O78" i="1"/>
  <c r="B78" i="1"/>
  <c r="G63" i="1"/>
  <c r="G23" i="1" s="1"/>
  <c r="G26" i="1" s="1"/>
  <c r="H63" i="1"/>
  <c r="H23" i="1" s="1"/>
  <c r="H26" i="1" s="1"/>
  <c r="I63" i="1"/>
  <c r="J63" i="1"/>
  <c r="K63" i="1"/>
  <c r="L63" i="1"/>
  <c r="M63" i="1"/>
  <c r="N63" i="1"/>
  <c r="O63" i="1"/>
  <c r="C63" i="1"/>
  <c r="C23" i="1" s="1"/>
  <c r="E51" i="1"/>
  <c r="E22" i="1" s="1"/>
  <c r="E26" i="1" s="1"/>
  <c r="F51" i="1"/>
  <c r="F22" i="1" s="1"/>
  <c r="F26" i="1" s="1"/>
  <c r="I51" i="1"/>
  <c r="J51" i="1"/>
  <c r="K51" i="1"/>
  <c r="L51" i="1"/>
  <c r="M51" i="1"/>
  <c r="N51" i="1"/>
  <c r="O51" i="1"/>
  <c r="C51" i="1"/>
  <c r="C22" i="1" s="1"/>
  <c r="C26" i="1" s="1"/>
  <c r="I26" i="1"/>
  <c r="J26" i="1"/>
  <c r="K26" i="1"/>
  <c r="L26" i="1"/>
  <c r="M26" i="1"/>
  <c r="N26" i="1"/>
  <c r="O26" i="1"/>
  <c r="B26" i="1"/>
  <c r="C8" i="1"/>
  <c r="E8" i="1"/>
  <c r="F8" i="1"/>
  <c r="H8" i="1"/>
  <c r="J8" i="1"/>
  <c r="K8" i="1"/>
  <c r="L8" i="1"/>
  <c r="M8" i="1"/>
  <c r="N8" i="1"/>
  <c r="O8" i="1"/>
  <c r="B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tc={DDC230D2-C5B8-472F-85F1-72EBC9309048}</author>
    <author>tc={962101D3-85FA-4AA5-97FF-136EE687F45A}</author>
    <author>tc={4D3A7103-6CEC-4DA9-85E1-16162B8B2D0B}</author>
    <author>tc={ABE72CE1-FF58-44D2-A132-C6AD0169C665}</author>
    <author>tc={3E28DF20-6D15-46F4-9E6A-AF67976F6C8E}</author>
    <author>tc={D0DB691A-A6A6-46B5-B0DC-7A8BA8BA8FBF}</author>
  </authors>
  <commentList>
    <comment ref="H30" authorId="0" shapeId="0" xr:uid="{DDC230D2-C5B8-472F-85F1-72EBC930904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>
      </text>
    </comment>
    <comment ref="A66" authorId="1" shapeId="0" xr:uid="{962101D3-85FA-4AA5-97FF-136EE687F45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Número de procedimentos</t>
      </text>
    </comment>
    <comment ref="A68" authorId="2" shapeId="0" xr:uid="{4D3A7103-6CEC-4DA9-85E1-16162B8B2D0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Gercon - possibilidade API</t>
      </text>
    </comment>
    <comment ref="H71" authorId="3" shapeId="0" xr:uid="{ABE72CE1-FF58-44D2-A132-C6AD0169C66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>
      </text>
    </comment>
    <comment ref="H100" authorId="4" shapeId="0" xr:uid="{3E28DF20-6D15-46F4-9E6A-AF67976F6C8E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Confirmar os exames realizados da nos andares
</t>
      </text>
    </comment>
    <comment ref="I132" authorId="5" shapeId="0" xr:uid="{D0DB691A-A6A6-46B5-B0DC-7A8BA8BA8FB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@Guilherme Henrique Alves dos Reis Pra gente nao depender 100% do Dr Marco tulio, vamos subir com oq acharmos do relatorio MV que voce vai puxar?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tc={AA884081-85EE-4CA0-A840-20A747943D1B}</author>
    <author>tc={AD81942E-4618-41E6-9813-84BAB84009F9}</author>
    <author>tc={212D8EBF-0E0E-415B-A6A8-80FA967FE072}</author>
    <author>tc={40A0044E-9F9B-450C-9C41-DB315E15A30C}</author>
    <author>tc={F34AFBB9-D990-484B-8955-2BAAD23E262C}</author>
    <author>tc={99253A69-EA79-44B1-874F-7BBB41A06598}</author>
    <author>tc={46E39A31-22C2-475E-92EA-19EC1976CF6A}</author>
    <author>tc={169E4C70-385F-453E-A972-C9E58B8A813A}</author>
    <author>tc={99257C4F-E3CB-4612-B19B-55516E05F350}</author>
    <author>tc={BAC77DE9-A279-405C-8BBE-FFD6655B6EBF}</author>
    <author>tc={60F724A2-E50C-4CCA-B138-82847924245C}</author>
    <author>tc={AED45674-A80C-42C6-97FC-9C5EF8AB56D2}</author>
    <author>tc={2E29B7F6-EC02-4CC5-9EC8-5431C253505A}</author>
    <author>tc={81744E84-6C5B-40C4-9AAF-AB0DDD943570}</author>
  </authors>
  <commentList>
    <comment ref="A26" authorId="0" shapeId="0" xr:uid="{AA884081-85EE-4CA0-A840-20A747943D1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TMP apenas durante a internação na UTI, não toda a duração da internação desses pacientes - validado com Angela 05/06</t>
      </text>
    </comment>
    <comment ref="A31" authorId="1" shapeId="0" xr:uid="{AD81942E-4618-41E6-9813-84BAB84009F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Considerar todos os leitos em que há pacientes internados no hospital, não apenas os leitos contratuais - validado Angela 05/06</t>
      </text>
    </comment>
    <comment ref="F69" authorId="2" shapeId="0" xr:uid="{212D8EBF-0E0E-415B-A6A8-80FA967FE07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Todos com titulo de especialistas</t>
      </text>
    </comment>
    <comment ref="F72" authorId="3" shapeId="0" xr:uid="{40A0044E-9F9B-450C-9C41-DB315E15A30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@Angela Costa Henriques de Freitas certificar com o Dr Patrick esta informação @Patrick Correia De Souza Araujo 
Responder:
    Esse dado estava vindo do RH. Acredito que Célula de Médicos Terceiros o tenha mais fidedigno.
Responder:
    Validado com Camila Mendes Soares - Estatutarios e Gabriela ALves da SIlva PJ</t>
      </text>
    </comment>
    <comment ref="A108" authorId="4" shapeId="0" xr:uid="{F34AFBB9-D990-484B-8955-2BAAD23E26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Ajuste do dado, anterior acumulado do ano e atual dado mensal</t>
      </text>
    </comment>
    <comment ref="F142" authorId="5" shapeId="0" xr:uid="{99253A69-EA79-44B1-874F-7BBB41A06598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 feito:
Oq disponibilizamos em planilha excel para a SES e ela diretamente alimenta a agenda do Gercon
No Gercon, considero o filtro das vagas livres, que no mes de maio foram 6 que nao conseguiram preencher.
Sendo assim, a % de taxa de perda primaria é 6/49.
</t>
      </text>
    </comment>
    <comment ref="F152" authorId="6" shapeId="0" xr:uid="{46E39A31-22C2-475E-92EA-19EC1976CF6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L152" authorId="7" shapeId="0" xr:uid="{169E4C70-385F-453E-A972-C9E58B8A813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ECG para a rede. Fica apenas para os pacientes ambulatoriais.</t>
      </text>
    </comment>
    <comment ref="F153" authorId="8" shapeId="0" xr:uid="{99257C4F-E3CB-4612-B19B-55516E05F35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L153" authorId="9" shapeId="0" xr:uid="{BAC77DE9-A279-405C-8BBE-FFD6655B6EB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O motivo da perda primaria ter sido 100% no mes de março, foi porque a SES nao gerou agenda no GERCON, justificando assim esta %.
</t>
      </text>
    </comment>
    <comment ref="F154" authorId="10" shapeId="0" xr:uid="{60F724A2-E50C-4CCA-B138-82847924245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L154" authorId="11" shapeId="0" xr:uid="{AED45674-A80C-42C6-97FC-9C5EF8AB56D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Desde março, nao ofertamos mais radiografia para a rede. Fica apenas para os pacientes ambulatoriais.</t>
      </text>
    </comment>
    <comment ref="F156" authorId="12" shapeId="0" xr:uid="{2E29B7F6-EC02-4CC5-9EC8-5431C253505A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  <comment ref="L156" authorId="13" shapeId="0" xr:uid="{81744E84-6C5B-40C4-9AAF-AB0DDD943570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Nao temos ainda disponivel o aparelho, sendo assim, nao temos numeros de realizações.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tc={139FBC9B-909D-4DEB-8533-7B81D31358ED}</author>
    <author>tc={CE07D91D-3807-4597-90F0-A1EAC89246FF}</author>
    <author>tc={474A3325-473C-4855-AFB7-FBC7F37B3AE6}</author>
  </authors>
  <commentList>
    <comment ref="I28" authorId="0" shapeId="0" xr:uid="{139FBC9B-909D-4DEB-8533-7B81D31358ED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@Marcelo Vinícius Santos Moura </t>
      </text>
    </comment>
    <comment ref="I34" authorId="1" shapeId="0" xr:uid="{CE07D91D-3807-4597-90F0-A1EAC89246FF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Eu, eny, irei alimentar aqui
</t>
      </text>
    </comment>
    <comment ref="I40" authorId="2" shapeId="0" xr:uid="{474A3325-473C-4855-AFB7-FBC7F37B3AE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Já cobrei a Luzia do NHE estou aguardando retorno</t>
      </text>
    </comment>
  </commentList>
</comments>
</file>

<file path=xl/sharedStrings.xml><?xml version="1.0" encoding="utf-8"?>
<sst xmlns="http://schemas.openxmlformats.org/spreadsheetml/2006/main" count="1018" uniqueCount="294">
  <si>
    <t>Hospital de Urgências de Goiás Dr. Valdemiro Cruz (HUGO)</t>
  </si>
  <si>
    <t>Produção Assistencial 2025 / Termo de Colaboração nº 97/2024 - SES</t>
  </si>
  <si>
    <t>INTERNAÇÕES (Saídas hospitalares)</t>
  </si>
  <si>
    <t>Meta Mensal</t>
  </si>
  <si>
    <t>Janeiro</t>
  </si>
  <si>
    <t>Meta Mensal - 1º TA a partir de 01/02/20/25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</si>
  <si>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</si>
  <si>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</si>
  <si>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</si>
  <si>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</si>
  <si>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</si>
  <si>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</si>
  <si>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</si>
  <si>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</si>
  <si>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</si>
  <si>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</si>
  <si>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</si>
  <si>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Clínica Cirúrgica</t>
  </si>
  <si>
    <t>Clínica Médica</t>
  </si>
  <si>
    <t>Clinica Neurológica</t>
  </si>
  <si>
    <t>TOTAL</t>
  </si>
  <si>
    <t>CIRURGIAS ELETIVAS</t>
  </si>
  <si>
    <t>Cirurgia eletiva hospitalar de alto giro</t>
  </si>
  <si>
    <t>NA</t>
  </si>
  <si>
    <t>Cirurgia eletiva hospitalar de média ou alta complexidade (sem alto custo)</t>
  </si>
  <si>
    <t>Cirurgia eletiva hospitalar de alto custo (com ou sem OPME)</t>
  </si>
  <si>
    <t>Cirurgia eletiva hospitalar de alto custo porte maior (com ou sem OPME)</t>
  </si>
  <si>
    <t>Total</t>
  </si>
  <si>
    <t>Eletivas e 2º tempo</t>
  </si>
  <si>
    <t>sem meta</t>
  </si>
  <si>
    <t>Urgências</t>
  </si>
  <si>
    <t>ATENDIMENTO AMBULATORIAL</t>
  </si>
  <si>
    <t>Meta 
Mensal</t>
  </si>
  <si>
    <t>Consulta médica na atenção especializada</t>
  </si>
  <si>
    <t>Consulta multiprofissional na atenção
especializada</t>
  </si>
  <si>
    <t>Pequeno procedimento ambulatorial (faturamento via BPA)</t>
  </si>
  <si>
    <t>Pequeno procedimento ambulatorial (faturamento via APAC)</t>
  </si>
  <si>
    <t>CONSULTA MÉDICA</t>
  </si>
  <si>
    <t>Angiologia</t>
  </si>
  <si>
    <t>Anestesiologia</t>
  </si>
  <si>
    <t>Cirurgia do Aparelho Digestivo</t>
  </si>
  <si>
    <t>Cardiologia</t>
  </si>
  <si>
    <t xml:space="preserve">Cirurgia Vascular </t>
  </si>
  <si>
    <t xml:space="preserve">Cirurgia Geral </t>
  </si>
  <si>
    <t>Cirurgia Torácica</t>
  </si>
  <si>
    <t xml:space="preserve">Clínica Geral </t>
  </si>
  <si>
    <t>Clínica Medica</t>
  </si>
  <si>
    <t xml:space="preserve">Geriatria </t>
  </si>
  <si>
    <t>Neurologia Clínica</t>
  </si>
  <si>
    <t xml:space="preserve">Neurocirurgia </t>
  </si>
  <si>
    <t>Otorrinolaringologia</t>
  </si>
  <si>
    <t xml:space="preserve">Ortopedia e Traumatologia </t>
  </si>
  <si>
    <t xml:space="preserve">Endocrinologia </t>
  </si>
  <si>
    <t xml:space="preserve">Nefrologia </t>
  </si>
  <si>
    <t xml:space="preserve">Infectologia </t>
  </si>
  <si>
    <t xml:space="preserve">Gastroenterologia </t>
  </si>
  <si>
    <t>Pneumologia/Tisiologia</t>
  </si>
  <si>
    <t xml:space="preserve">Urologia </t>
  </si>
  <si>
    <t xml:space="preserve">Hematologia </t>
  </si>
  <si>
    <t>CONSULTA MULTIPROFISSIONAL</t>
  </si>
  <si>
    <t>Buco Maxilo Facial</t>
  </si>
  <si>
    <t>Enfermagem</t>
  </si>
  <si>
    <t>Fisioterapia</t>
  </si>
  <si>
    <t>Fonoaudiologia</t>
  </si>
  <si>
    <t>Nutrição</t>
  </si>
  <si>
    <t>Psicologia</t>
  </si>
  <si>
    <t>Serviço Social</t>
  </si>
  <si>
    <t>Terapia Ocupacional</t>
  </si>
  <si>
    <t>Farmácia</t>
  </si>
  <si>
    <t>Hospital Dia</t>
  </si>
  <si>
    <t>Atendimentos</t>
  </si>
  <si>
    <t>SADT EXTERNO - Ofertado</t>
  </si>
  <si>
    <t xml:space="preserve">Colonoscopia </t>
  </si>
  <si>
    <t>Endoscopia digestiva</t>
  </si>
  <si>
    <t xml:space="preserve">Endoscopia vias urinárias </t>
  </si>
  <si>
    <t>Tomografia Computadorizada (com ou sem contraste)</t>
  </si>
  <si>
    <t xml:space="preserve">Ultrassonografia </t>
  </si>
  <si>
    <t xml:space="preserve">Ultrassonografia/Doppler </t>
  </si>
  <si>
    <t>Eletrocardiograma</t>
  </si>
  <si>
    <t>Radiografia</t>
  </si>
  <si>
    <t>Radiografia com contraste</t>
  </si>
  <si>
    <t>SADT EXTERNO - Realizado</t>
  </si>
  <si>
    <t>Colonoscopia</t>
  </si>
  <si>
    <t>Endoscopia Digestiva</t>
  </si>
  <si>
    <t>Endoscopia via urinária</t>
  </si>
  <si>
    <t>Tomografia Computadorizada com e sem contraste</t>
  </si>
  <si>
    <t>Ultrassonografia</t>
  </si>
  <si>
    <t>Ultrassonografia Doppler</t>
  </si>
  <si>
    <t xml:space="preserve">NA </t>
  </si>
  <si>
    <t>N/A</t>
  </si>
  <si>
    <t>SADT INTERNO</t>
  </si>
  <si>
    <t>**</t>
  </si>
  <si>
    <t>Tomografia Computadorizada</t>
  </si>
  <si>
    <t>Análises Clínicas</t>
  </si>
  <si>
    <t>Ecocardiograma</t>
  </si>
  <si>
    <t>Raio X</t>
  </si>
  <si>
    <t>Broncoscopia</t>
  </si>
  <si>
    <t>Acolhimento e Classificação de risco</t>
  </si>
  <si>
    <t>AACR Vermelho</t>
  </si>
  <si>
    <t>AACR Laranja</t>
  </si>
  <si>
    <t>AACR Amarelo</t>
  </si>
  <si>
    <t>AACR Verde</t>
  </si>
  <si>
    <t>AACR Azul</t>
  </si>
  <si>
    <t>Sem classificação (bombeiros, Samu)</t>
  </si>
  <si>
    <t>ATENDIMENTO DE URGÊNCIA 
E EMERGÊNCIA</t>
  </si>
  <si>
    <t>Demanda espontânea</t>
  </si>
  <si>
    <t>Demanda regulada</t>
  </si>
  <si>
    <t>ATENDIMENTO DA PORTA DE ENTRADA</t>
  </si>
  <si>
    <t>Cirurgia Buco Maxilo Facial</t>
  </si>
  <si>
    <t>Cirurgia Geral</t>
  </si>
  <si>
    <t>Ortopedia e Traumatologia</t>
  </si>
  <si>
    <t>Neurocirurgia</t>
  </si>
  <si>
    <t>Neurologia</t>
  </si>
  <si>
    <t>Angiologia e Cirurgia Vascular</t>
  </si>
  <si>
    <t>PROJETO ANGELS</t>
  </si>
  <si>
    <t>Atendimentos AVC</t>
  </si>
  <si>
    <t>Goiânia-Go, 12 de Junho de 2025</t>
  </si>
  <si>
    <t>Dr. Fabiana Rolla</t>
  </si>
  <si>
    <t>Diretora Médica</t>
  </si>
  <si>
    <t>Hospital de Urgências de Goiás Dr Valdemiro Cruz - HUGO</t>
  </si>
  <si>
    <t>Indicador Hospitalar de Qualidade (%)</t>
  </si>
  <si>
    <t>Taxa de Ocupação Hospitalar (%)</t>
  </si>
  <si>
    <t>Unidade de Internação - Leitos contratualizados</t>
  </si>
  <si>
    <t>2º Andar</t>
  </si>
  <si>
    <t>3º Andar</t>
  </si>
  <si>
    <t>4º Andar</t>
  </si>
  <si>
    <t>Enfermaria Feminina</t>
  </si>
  <si>
    <t>Enfermaria Masculina</t>
  </si>
  <si>
    <t>UTI I</t>
  </si>
  <si>
    <t>UTI II</t>
  </si>
  <si>
    <t>UTI III</t>
  </si>
  <si>
    <t>UTI IV</t>
  </si>
  <si>
    <t>Enfermaria carceraria</t>
  </si>
  <si>
    <t>Total Geral Hospitalar</t>
  </si>
  <si>
    <t>Tempo médio de permanência (dias)</t>
  </si>
  <si>
    <t>96.37</t>
  </si>
  <si>
    <t>Total Geral Hospitalar (dia)</t>
  </si>
  <si>
    <t>Índice de Intervalo de Substituição</t>
  </si>
  <si>
    <t>Total Geral Hospitalar (hora)</t>
  </si>
  <si>
    <t>Indicador Hospitalar de Efetividade (%)</t>
  </si>
  <si>
    <t>INFORMAÇÕES</t>
  </si>
  <si>
    <t>Total de Saídas</t>
  </si>
  <si>
    <t>Total de Óbitos no Mês</t>
  </si>
  <si>
    <t>Taxa de Mortalidade global</t>
  </si>
  <si>
    <t>Total de Óbitos Tempo de Permanência &gt;24 horas</t>
  </si>
  <si>
    <t>Taxa de Mortalidade Institucional (óbitos &gt;24 horas)</t>
  </si>
  <si>
    <t>Taxa de Mortalidade Operatória (Óbito em até 07 dias do pós-operatório)</t>
  </si>
  <si>
    <t>Tempo Médio de Espera para o Primeiro Atendimento Médico</t>
  </si>
  <si>
    <t>Taxa de Atendimento Médico Dentro do Tempo Conforme Classificação de Risco</t>
  </si>
  <si>
    <t>Tempo Médio de Permanência no PS</t>
  </si>
  <si>
    <t>Taxa de Cirurgia de Urgência</t>
  </si>
  <si>
    <t>Número de Funcionários e Leitos Operacionais</t>
  </si>
  <si>
    <t>Total de  enfermeiros (todos os vínculos)</t>
  </si>
  <si>
    <t>Número de  enfermeiros estatutários</t>
  </si>
  <si>
    <t>Número de  enfermeiros celetistas</t>
  </si>
  <si>
    <t>Total de  funcionários de enfermagem (todos os vínculos)</t>
  </si>
  <si>
    <t>Número de  funcionários de enfermagem estatutários</t>
  </si>
  <si>
    <t>Número de  funcionários de enfermagem celetistas</t>
  </si>
  <si>
    <t>Total de médicos (todos os vínculos)</t>
  </si>
  <si>
    <t>Número de médicos estatutários</t>
  </si>
  <si>
    <t>Número de médicos celetistas</t>
  </si>
  <si>
    <t>Número de médicos PJ</t>
  </si>
  <si>
    <t>Número total de médicos especialistas</t>
  </si>
  <si>
    <t>Total de nutricionistas (todos os vínculos)</t>
  </si>
  <si>
    <t>Número de nutricionistas estatutários</t>
  </si>
  <si>
    <t>Número de nutricionistas celetistas</t>
  </si>
  <si>
    <t>Total de  fisioterapeutas (todos os vínculos)</t>
  </si>
  <si>
    <t>Número de fisiterapeutas estatutários</t>
  </si>
  <si>
    <t>Número de fisiterapeutas celetistas</t>
  </si>
  <si>
    <t>Total de psicólogos (todos os vínculos)</t>
  </si>
  <si>
    <t>Número de psicólogos estatutários</t>
  </si>
  <si>
    <t>Número de  psicólogos celetistas</t>
  </si>
  <si>
    <t>Total de  farmacêuticos (todos os vínculos)</t>
  </si>
  <si>
    <t>Número de farmacêuticos estatutários</t>
  </si>
  <si>
    <t>Número de farmacêuticos celetistas</t>
  </si>
  <si>
    <t>Total de biomédicos (todos os vínculos)</t>
  </si>
  <si>
    <t>Número de biomédicos estatutários</t>
  </si>
  <si>
    <t>Número de biomédicos celetistas</t>
  </si>
  <si>
    <t>Total de assistentes sociais (todos os vínculos)</t>
  </si>
  <si>
    <t>Número de  assistentes sociais estatutários</t>
  </si>
  <si>
    <t>Número de  assistentes sociais celetistas</t>
  </si>
  <si>
    <t>Total de fonoudiólogos (todos os vínculos)</t>
  </si>
  <si>
    <t>Número de fonoudiólogos estatutários</t>
  </si>
  <si>
    <t>Número de fonoudiólogos celetistas</t>
  </si>
  <si>
    <t>Total de outras categorias (Todos os vínculos)</t>
  </si>
  <si>
    <t>Número de outras categorias estatutários</t>
  </si>
  <si>
    <t>Número de outras categorias celetistas</t>
  </si>
  <si>
    <t>Total de trabalhadores (Todos os vínculos)</t>
  </si>
  <si>
    <t>Número leito operacional</t>
  </si>
  <si>
    <t>Indicadores de Gestão de Recursos Humanos</t>
  </si>
  <si>
    <t>Relação Enfermeiro(as)/ Leito</t>
  </si>
  <si>
    <t>Relação Enfermagem/Leito</t>
  </si>
  <si>
    <t>Relação Funcionário(as) / Leito</t>
  </si>
  <si>
    <t>% de médicos(as) especialistas</t>
  </si>
  <si>
    <t>ROTATIVIDADE</t>
  </si>
  <si>
    <t>Enfermeiro</t>
  </si>
  <si>
    <t>Técnico de Enfermagem</t>
  </si>
  <si>
    <t>Médicos</t>
  </si>
  <si>
    <t>Médicos da Emergência/PS</t>
  </si>
  <si>
    <t>Nutricionista</t>
  </si>
  <si>
    <t>Fisioterapeuta</t>
  </si>
  <si>
    <t>Fonoaudiólogo</t>
  </si>
  <si>
    <t>Psicólogo</t>
  </si>
  <si>
    <t>Farmacêutico</t>
  </si>
  <si>
    <t>Biomédico</t>
  </si>
  <si>
    <t>Assistente social</t>
  </si>
  <si>
    <t>Áreas administrativas e de suporte</t>
  </si>
  <si>
    <t>Geral</t>
  </si>
  <si>
    <t xml:space="preserve">Taxa de Absenteísmo </t>
  </si>
  <si>
    <t>Profissão</t>
  </si>
  <si>
    <t>Vínculo</t>
  </si>
  <si>
    <t>Estatutário</t>
  </si>
  <si>
    <t>Celetista</t>
  </si>
  <si>
    <t>Geral*</t>
  </si>
  <si>
    <r>
      <rPr>
        <b/>
        <sz val="12"/>
        <color rgb="FF000000"/>
        <rFont val="Arial"/>
        <family val="2"/>
        <charset val="1"/>
      </rPr>
      <t>Indicador de Gestão Ambulatorial</t>
    </r>
    <r>
      <rPr>
        <b/>
        <sz val="12"/>
        <color rgb="FFFF0000"/>
        <rFont val="Arial"/>
        <family val="2"/>
        <charset val="1"/>
      </rPr>
      <t xml:space="preserve"> </t>
    </r>
    <r>
      <rPr>
        <b/>
        <sz val="12"/>
        <rFont val="Arial"/>
        <family val="2"/>
        <charset val="1"/>
      </rPr>
      <t>(%)</t>
    </r>
  </si>
  <si>
    <t>Indicadores</t>
  </si>
  <si>
    <t>Taxa de Perda Primária (%)</t>
  </si>
  <si>
    <t>Consultas Médicas</t>
  </si>
  <si>
    <t>Não Médicas</t>
  </si>
  <si>
    <t>Taxa de Absenteísmo (%)</t>
  </si>
  <si>
    <t>Procedimento</t>
  </si>
  <si>
    <t>Perda primária</t>
  </si>
  <si>
    <t>Absenteísmo</t>
  </si>
  <si>
    <t>Tomografia  computadorizada
 (com e sem constraste)</t>
  </si>
  <si>
    <t>USG</t>
  </si>
  <si>
    <t>USG Doppler</t>
  </si>
  <si>
    <t>Goiânia-Go, 10 de Junho de 2025</t>
  </si>
  <si>
    <t>Indicadores de Desempenho 2025 / Termo de Colaboração nº 97/2024 - SES</t>
  </si>
  <si>
    <t>INDICADORES DE DESEMPENHO</t>
  </si>
  <si>
    <t>Meta</t>
  </si>
  <si>
    <t>Taxa de Ocupação Hospitalar</t>
  </si>
  <si>
    <t>≥ 85%</t>
  </si>
  <si>
    <t>≥ 90%</t>
  </si>
  <si>
    <t>Total de pacientes-dia no período</t>
  </si>
  <si>
    <t>Total de leitos-dia operacionais no período</t>
  </si>
  <si>
    <t xml:space="preserve">Média de Permanência Hospitalar </t>
  </si>
  <si>
    <t>≤ 7</t>
  </si>
  <si>
    <t>≤ 7 dias</t>
  </si>
  <si>
    <t>Total de saídas hospitalares no período</t>
  </si>
  <si>
    <t>Índice de Intervalo de Substituição (horas)</t>
  </si>
  <si>
    <t>≤ 24</t>
  </si>
  <si>
    <t>Média de Permanência Hospitalar</t>
  </si>
  <si>
    <t>Taxa de Readmissão Hospitalar ( 29 dias)</t>
  </si>
  <si>
    <t>&lt; 8%</t>
  </si>
  <si>
    <t>Nº de pacientes readmitidos entre 0 a 29 dias</t>
  </si>
  <si>
    <t>Nº total de internações</t>
  </si>
  <si>
    <t>Taxa de Readmissão em UTI (48hs)</t>
  </si>
  <si>
    <t>&lt; 5%</t>
  </si>
  <si>
    <t xml:space="preserve">Nº de retorno em até 48 H </t>
  </si>
  <si>
    <t>Nº Total de altas da UTI</t>
  </si>
  <si>
    <t>Percentual de Ocorrência de Glosas no SIH – Datasus</t>
  </si>
  <si>
    <t>≤ 7%</t>
  </si>
  <si>
    <t xml:space="preserve">em processamento </t>
  </si>
  <si>
    <t xml:space="preserve">Total de procedimentos rejeitados (exceto por falta de habilitação e capacidade instalada) </t>
  </si>
  <si>
    <t>em processamento</t>
  </si>
  <si>
    <t>Total de procedimentos apresentados</t>
  </si>
  <si>
    <t>Total de procedimentos rejeitados</t>
  </si>
  <si>
    <t>Total de procedimentos aprovados</t>
  </si>
  <si>
    <t xml:space="preserve">Percentual de suspensão de Cirurgias Programadas por condições operacionais </t>
  </si>
  <si>
    <t>≤ 5%</t>
  </si>
  <si>
    <t>N ° de cirurgias programadas suspensas</t>
  </si>
  <si>
    <t>Nº de cirurgias programadas (mapa cirúrgico)</t>
  </si>
  <si>
    <t>Percentual de cirurgias eletivas realizadas com TMAT (Tempo máximo aceitável para tratamento) expirado (↓) para o primeiro ano</t>
  </si>
  <si>
    <t>&lt; 50%</t>
  </si>
  <si>
    <r>
      <rPr>
        <i/>
        <sz val="12"/>
        <color rgb="FF000000"/>
        <rFont val="Arial"/>
        <family val="2"/>
        <charset val="1"/>
      </rPr>
      <t xml:space="preserve">N ° de cirurgias </t>
    </r>
    <r>
      <rPr>
        <i/>
        <sz val="12"/>
        <rFont val="Arial"/>
        <family val="2"/>
        <charset val="1"/>
      </rPr>
      <t xml:space="preserve"> realizadas com TMAT expirado </t>
    </r>
  </si>
  <si>
    <r>
      <rPr>
        <i/>
        <sz val="12"/>
        <color rgb="FF000000"/>
        <rFont val="Arial"/>
        <family val="2"/>
        <charset val="1"/>
      </rPr>
      <t>Nº d</t>
    </r>
    <r>
      <rPr>
        <i/>
        <sz val="12"/>
        <rFont val="Arial"/>
        <family val="2"/>
        <charset val="1"/>
      </rPr>
      <t>e cirurgias eletivas em lista de espera e encaminhado para unidade</t>
    </r>
  </si>
  <si>
    <t>Percentual de cirurgias eletivas realizadas com TMAT (Tempo máximo aceitável para tratamento) expirado (↓) para o segundo ano</t>
  </si>
  <si>
    <t>&lt; 25%</t>
  </si>
  <si>
    <t>à partir de junho de 2025</t>
  </si>
  <si>
    <t>Razão do quantitativo  de consultas ofertadas</t>
  </si>
  <si>
    <t xml:space="preserve">Nº de consultas ofertadas </t>
  </si>
  <si>
    <t xml:space="preserve">Nº de consultas propostas  </t>
  </si>
  <si>
    <t>Percentual de exames de imagem com resultado disponibilizado em 10 dias</t>
  </si>
  <si>
    <t>≥ 70%</t>
  </si>
  <si>
    <t>N ° de exames de imagem entregues em 10 dias</t>
  </si>
  <si>
    <t>total de exames  realizados no período x 100</t>
  </si>
  <si>
    <t>Percentual de Casos de Doenças/Agravos/Eventos de Notificação Compulsório Imediata (DAEI) Digitadas Oportunamente - até 7 dias</t>
  </si>
  <si>
    <t>≥ 80%</t>
  </si>
  <si>
    <t>N °  de casos de DAEI digitadas em tempo oportuno - até 7 dias</t>
  </si>
  <si>
    <r>
      <rPr>
        <i/>
        <sz val="12"/>
        <color rgb="FF000000"/>
        <rFont val="Arial"/>
        <family val="2"/>
        <charset val="1"/>
      </rPr>
      <t xml:space="preserve">N °  de </t>
    </r>
    <r>
      <rPr>
        <i/>
        <sz val="12"/>
        <rFont val="Arial"/>
        <family val="2"/>
        <charset val="1"/>
      </rPr>
      <t>casos de DAEI digitadas</t>
    </r>
  </si>
  <si>
    <t>Percentual de Casos de Doenças/Agravos/Eventos de Notificação Compulsório Imediata (DAEI) Investigadas Oportunamente - até 48 horas da data da notificação</t>
  </si>
  <si>
    <t>Nº de casos de DAEI investigadas em tempo oportuno - até 48 horas da data da notificação</t>
  </si>
  <si>
    <t xml:space="preserve"> Nº de casos de DAEI notificadas</t>
  </si>
  <si>
    <t>Percentual de perda financeira por vencimento de medicamentos</t>
  </si>
  <si>
    <t>≤ 1%</t>
  </si>
  <si>
    <t>Valor financeiro da perda de medicamento padronizado pro validade expirada no mês (R$)</t>
  </si>
  <si>
    <t>Valor financeiro do total de medicamentos em estoque (R$)</t>
  </si>
  <si>
    <t>Taxa de acurácia do estoque</t>
  </si>
  <si>
    <t>≥ 95%</t>
  </si>
  <si>
    <t>Quantitativo de itens de medicamentos em conformidade no estoque</t>
  </si>
  <si>
    <t>Quantidade total de itens em estoque</t>
  </si>
  <si>
    <t>Taxa de aceitabilidade das intervenções farmacêuticas</t>
  </si>
  <si>
    <t>número de intervenções aceitas</t>
  </si>
  <si>
    <t>número absoluto de intervenções registradas que requer aceitação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</si>
</sst>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\ #,##0.00;[Red]\-&quot;R$&quot;\ #,##0.00"/>
    <numFmt numFmtId="164" formatCode="[$-416]mmm/yy"/>
    <numFmt numFmtId="165" formatCode="0.0%"/>
    <numFmt numFmtId="166" formatCode="#,##0.000"/>
    <numFmt numFmtId="167" formatCode="0.00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1"/>
      <name val="Arial"/>
      <family val="2"/>
    </font>
    <font>
      <b/>
      <sz val="14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i/>
      <sz val="12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  <charset val="1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DDDDDD"/>
        <bgColor rgb="FFD9D9D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9" tint="-0.249977111117893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DDDDD"/>
      </patternFill>
    </fill>
    <fill>
      <patternFill patternType="solid">
        <fgColor rgb="FFFF0000"/>
        <bgColor rgb="FFCC0000"/>
      </patternFill>
    </fill>
    <fill>
      <patternFill patternType="solid">
        <fgColor rgb="FFFF8000"/>
        <bgColor rgb="FFFF7C7C"/>
      </patternFill>
    </fill>
    <fill>
      <patternFill patternType="solid">
        <fgColor rgb="FFFFFF00"/>
        <bgColor rgb="FFFFCC00"/>
      </patternFill>
    </fill>
    <fill>
      <patternFill patternType="solid">
        <fgColor rgb="FF00A933"/>
        <bgColor rgb="FF008080"/>
      </patternFill>
    </fill>
    <fill>
      <patternFill patternType="solid">
        <fgColor rgb="FF2A6099"/>
        <bgColor rgb="FF0563C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9" tint="-0.249977111117893"/>
        <bgColor rgb="FF5EB91E"/>
      </patternFill>
    </fill>
    <fill>
      <patternFill patternType="solid">
        <fgColor theme="1" tint="0.499984740745262"/>
        <bgColor rgb="FFD9D9D9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13" borderId="0" xfId="0" applyFill="1"/>
    <xf numFmtId="0" fontId="7" fillId="0" borderId="1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 wrapText="1"/>
    </xf>
    <xf numFmtId="164" fontId="9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17" fillId="19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/>
    </xf>
    <xf numFmtId="9" fontId="16" fillId="0" borderId="1" xfId="0" applyNumberFormat="1" applyFont="1" applyBorder="1" applyAlignment="1">
      <alignment horizontal="center"/>
    </xf>
    <xf numFmtId="10" fontId="20" fillId="6" borderId="1" xfId="1" applyNumberFormat="1" applyFont="1" applyFill="1" applyBorder="1" applyAlignment="1" applyProtection="1">
      <alignment horizontal="center" vertical="center"/>
    </xf>
    <xf numFmtId="165" fontId="20" fillId="6" borderId="1" xfId="1" applyNumberFormat="1" applyFont="1" applyFill="1" applyBorder="1" applyAlignment="1" applyProtection="1">
      <alignment horizontal="center" vertical="center"/>
    </xf>
    <xf numFmtId="165" fontId="19" fillId="6" borderId="1" xfId="1" applyNumberFormat="1" applyFont="1" applyFill="1" applyBorder="1" applyAlignment="1" applyProtection="1">
      <alignment horizontal="center" vertical="center"/>
    </xf>
    <xf numFmtId="10" fontId="1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7" fillId="19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10" fontId="0" fillId="0" borderId="1" xfId="1" applyNumberFormat="1" applyFont="1" applyBorder="1"/>
    <xf numFmtId="0" fontId="4" fillId="0" borderId="1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19" borderId="0" xfId="0" applyFill="1"/>
    <xf numFmtId="0" fontId="21" fillId="0" borderId="0" xfId="0" applyFont="1"/>
    <xf numFmtId="0" fontId="17" fillId="19" borderId="1" xfId="0" applyFont="1" applyFill="1" applyBorder="1" applyAlignment="1">
      <alignment horizontal="center" wrapText="1"/>
    </xf>
    <xf numFmtId="0" fontId="24" fillId="4" borderId="1" xfId="0" applyFont="1" applyFill="1" applyBorder="1" applyAlignment="1">
      <alignment horizontal="center" wrapText="1"/>
    </xf>
    <xf numFmtId="0" fontId="4" fillId="19" borderId="1" xfId="0" applyFont="1" applyFill="1" applyBorder="1" applyAlignment="1">
      <alignment horizontal="center" vertical="center"/>
    </xf>
    <xf numFmtId="0" fontId="17" fillId="19" borderId="1" xfId="0" applyFont="1" applyFill="1" applyBorder="1" applyAlignment="1">
      <alignment horizontal="center" vertical="center"/>
    </xf>
    <xf numFmtId="9" fontId="4" fillId="1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16" fillId="1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/>
    </xf>
    <xf numFmtId="0" fontId="9" fillId="2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/>
    </xf>
    <xf numFmtId="10" fontId="28" fillId="0" borderId="1" xfId="0" applyNumberFormat="1" applyFont="1" applyBorder="1" applyAlignment="1">
      <alignment horizontal="center"/>
    </xf>
    <xf numFmtId="10" fontId="29" fillId="0" borderId="1" xfId="0" applyNumberFormat="1" applyFont="1" applyBorder="1" applyAlignment="1">
      <alignment horizontal="center"/>
    </xf>
    <xf numFmtId="3" fontId="2" fillId="19" borderId="1" xfId="0" applyNumberFormat="1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26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31" fillId="19" borderId="1" xfId="0" applyFont="1" applyFill="1" applyBorder="1" applyAlignment="1">
      <alignment horizontal="center"/>
    </xf>
    <xf numFmtId="0" fontId="30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10" fontId="32" fillId="0" borderId="1" xfId="0" applyNumberFormat="1" applyFont="1" applyBorder="1"/>
    <xf numFmtId="10" fontId="32" fillId="0" borderId="3" xfId="0" applyNumberFormat="1" applyFont="1" applyBorder="1"/>
    <xf numFmtId="2" fontId="32" fillId="0" borderId="1" xfId="0" applyNumberFormat="1" applyFont="1" applyBorder="1"/>
    <xf numFmtId="2" fontId="32" fillId="0" borderId="3" xfId="0" applyNumberFormat="1" applyFont="1" applyBorder="1"/>
    <xf numFmtId="2" fontId="16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16" fillId="19" borderId="1" xfId="1" applyFont="1" applyFill="1" applyBorder="1" applyAlignment="1">
      <alignment horizontal="center"/>
    </xf>
    <xf numFmtId="9" fontId="16" fillId="19" borderId="1" xfId="0" applyNumberFormat="1" applyFont="1" applyFill="1" applyBorder="1" applyAlignment="1">
      <alignment horizontal="center"/>
    </xf>
    <xf numFmtId="10" fontId="0" fillId="19" borderId="1" xfId="1" applyNumberFormat="1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/>
    </xf>
    <xf numFmtId="10" fontId="16" fillId="19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0" fontId="32" fillId="0" borderId="1" xfId="0" applyNumberFormat="1" applyFont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32" fillId="0" borderId="3" xfId="0" applyNumberFormat="1" applyFont="1" applyBorder="1" applyAlignment="1">
      <alignment horizontal="center"/>
    </xf>
    <xf numFmtId="10" fontId="1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10" fontId="0" fillId="0" borderId="1" xfId="1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0" fontId="8" fillId="0" borderId="1" xfId="1" applyNumberFormat="1" applyFont="1" applyFill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 wrapText="1"/>
    </xf>
    <xf numFmtId="10" fontId="22" fillId="0" borderId="1" xfId="0" applyNumberFormat="1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 indent="3"/>
    </xf>
    <xf numFmtId="0" fontId="2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0" fontId="4" fillId="0" borderId="1" xfId="1" applyNumberFormat="1" applyFont="1" applyFill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10" xfId="0" applyFont="1" applyBorder="1"/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2" fontId="4" fillId="19" borderId="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9" fontId="37" fillId="19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4" fillId="19" borderId="1" xfId="0" applyNumberFormat="1" applyFont="1" applyFill="1" applyBorder="1" applyAlignment="1">
      <alignment horizontal="center" vertical="center"/>
    </xf>
    <xf numFmtId="10" fontId="39" fillId="0" borderId="1" xfId="1" applyNumberFormat="1" applyFont="1" applyBorder="1" applyAlignment="1">
      <alignment horizontal="center" vertical="center"/>
    </xf>
    <xf numFmtId="10" fontId="39" fillId="19" borderId="1" xfId="1" applyNumberFormat="1" applyFont="1" applyFill="1" applyBorder="1" applyAlignment="1">
      <alignment horizontal="center" vertical="center"/>
    </xf>
    <xf numFmtId="10" fontId="0" fillId="19" borderId="1" xfId="0" applyNumberFormat="1" applyFill="1" applyBorder="1" applyAlignment="1">
      <alignment horizontal="center"/>
    </xf>
    <xf numFmtId="0" fontId="32" fillId="0" borderId="1" xfId="0" applyFont="1" applyBorder="1" applyAlignment="1">
      <alignment horizontal="center"/>
    </xf>
    <xf numFmtId="3" fontId="0" fillId="19" borderId="1" xfId="0" applyNumberFormat="1" applyFill="1" applyBorder="1" applyAlignment="1">
      <alignment horizontal="center"/>
    </xf>
    <xf numFmtId="9" fontId="14" fillId="0" borderId="1" xfId="0" applyNumberFormat="1" applyFont="1" applyBorder="1" applyAlignment="1">
      <alignment horizontal="center" vertical="center"/>
    </xf>
    <xf numFmtId="8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9" fillId="19" borderId="1" xfId="0" applyNumberFormat="1" applyFont="1" applyFill="1" applyBorder="1" applyAlignment="1">
      <alignment horizontal="center" vertical="center" wrapText="1"/>
    </xf>
    <xf numFmtId="9" fontId="4" fillId="19" borderId="1" xfId="1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right" vertical="center" wrapText="1"/>
    </xf>
    <xf numFmtId="4" fontId="19" fillId="19" borderId="1" xfId="0" applyNumberFormat="1" applyFont="1" applyFill="1" applyBorder="1" applyAlignment="1">
      <alignment horizontal="center" vertical="center"/>
    </xf>
    <xf numFmtId="0" fontId="28" fillId="19" borderId="1" xfId="0" applyFont="1" applyFill="1" applyBorder="1" applyAlignment="1">
      <alignment horizontal="center"/>
    </xf>
    <xf numFmtId="165" fontId="37" fillId="19" borderId="1" xfId="0" applyNumberFormat="1" applyFont="1" applyFill="1" applyBorder="1" applyAlignment="1">
      <alignment horizontal="center" vertical="center"/>
    </xf>
    <xf numFmtId="0" fontId="41" fillId="19" borderId="1" xfId="0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13" borderId="0" xfId="0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0" fillId="13" borderId="9" xfId="0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0" fillId="13" borderId="7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6" borderId="1" xfId="0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10" fontId="4" fillId="19" borderId="1" xfId="1" applyNumberFormat="1" applyFont="1" applyFill="1" applyBorder="1" applyAlignment="1">
      <alignment horizontal="center" vertical="center"/>
    </xf>
    <xf numFmtId="3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1" fillId="19" borderId="1" xfId="0" applyFont="1" applyFill="1" applyBorder="1" applyAlignment="1">
      <alignment horizontal="right" vertical="center" wrapText="1"/>
    </xf>
    <xf numFmtId="167" fontId="26" fillId="19" borderId="1" xfId="0" applyNumberFormat="1" applyFont="1" applyFill="1" applyBorder="1" applyAlignment="1">
      <alignment horizontal="center" vertical="center"/>
    </xf>
    <xf numFmtId="10" fontId="40" fillId="0" borderId="1" xfId="0" applyNumberFormat="1" applyFont="1" applyBorder="1" applyAlignment="1">
      <alignment horizontal="center" vertical="center"/>
    </xf>
    <xf numFmtId="166" fontId="25" fillId="19" borderId="1" xfId="0" applyNumberFormat="1" applyFont="1" applyFill="1" applyBorder="1" applyAlignment="1" applyProtection="1">
      <alignment horizontal="center" vertical="center"/>
      <protection locked="0"/>
    </xf>
    <xf numFmtId="4" fontId="25" fillId="0" borderId="1" xfId="0" applyNumberFormat="1" applyFont="1" applyBorder="1" applyAlignment="1">
      <alignment horizontal="center" vertical="center"/>
    </xf>
    <xf numFmtId="4" fontId="18" fillId="19" borderId="1" xfId="0" applyNumberFormat="1" applyFont="1" applyFill="1" applyBorder="1" applyAlignment="1" applyProtection="1">
      <alignment horizontal="center" vertical="center"/>
      <protection locked="0"/>
    </xf>
    <xf numFmtId="3" fontId="19" fillId="19" borderId="1" xfId="0" applyNumberFormat="1" applyFont="1" applyFill="1" applyBorder="1" applyAlignment="1" applyProtection="1">
      <alignment horizontal="center" vertical="center" wrapText="1"/>
      <protection locked="0"/>
    </xf>
    <xf numFmtId="10" fontId="2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5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709084</xdr:colOff>
      <xdr:row>0</xdr:row>
      <xdr:rowOff>190500</xdr:rowOff>
    </xdr:from>
    <xdr:to>
      <xdr:col>12</xdr:col>
      <xdr:colOff>409733</xdr:colOff>
      <xdr:row>0</xdr:row>
      <xdr:rowOff>1139031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B870D92-9ADA-4FC7-AAAA-6E7E1761D11B}"/>
            </a:ext>
          </a:extLst>
        </xdr:cNvPr>
        <xdr:cNvGrpSpPr/>
      </xdr:nvGrpSpPr>
      <xdr:grpSpPr>
        <a:xfrm>
          <a:off x="709084" y="190500"/>
          <a:ext cx="10178149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E0661ADC-DA51-26F7-4B0F-E282A1F4744E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9EFEEC20-6601-0D0B-636D-EA73409EC1CC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0</xdr:row>
      <xdr:rowOff>123825</xdr:rowOff>
    </xdr:from>
    <xdr:to>
      <xdr:col>9</xdr:col>
      <xdr:colOff>388566</xdr:colOff>
      <xdr:row>0</xdr:row>
      <xdr:rowOff>1072356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4AEAD1E1-FA4B-4626-8307-EBB8F88079DE}"/>
            </a:ext>
          </a:extLst>
        </xdr:cNvPr>
        <xdr:cNvGrpSpPr/>
      </xdr:nvGrpSpPr>
      <xdr:grpSpPr>
        <a:xfrm>
          <a:off x="1209675" y="123825"/>
          <a:ext cx="10580316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F8930648-84A8-74D0-99DE-C3DE53E49BAC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7CC57804-0C68-1D02-8EA4-720892C9AA81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349250</xdr:colOff>
      <xdr:row>0</xdr:row>
      <xdr:rowOff>105833</xdr:rowOff>
    </xdr:from>
    <xdr:to>
      <xdr:col>11</xdr:col>
      <xdr:colOff>28733</xdr:colOff>
      <xdr:row>0</xdr:row>
      <xdr:rowOff>1054364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09881D3-BF7A-4750-8798-0924E29C2154}"/>
            </a:ext>
          </a:extLst>
        </xdr:cNvPr>
        <xdr:cNvGrpSpPr/>
      </xdr:nvGrpSpPr>
      <xdr:grpSpPr>
        <a:xfrm>
          <a:off x="349250" y="105833"/>
          <a:ext cx="10231066" cy="948531"/>
          <a:chOff x="369624" y="69057"/>
          <a:chExt cx="10875591" cy="948531"/>
        </a:xfrm>
      </xdr:grpSpPr>
      <xdr:pic>
        <xdr:nvPicPr>
          <xdr:cNvPr id="4" name="Imagem 4">
            <a:extLst>
              <a:ext uri="{FF2B5EF4-FFF2-40B4-BE49-F238E27FC236}">
                <a16:creationId xmlns:a16="http://schemas.microsoft.com/office/drawing/2014/main" id="{C070E754-3BE2-7B30-8F02-8A681B8E7C69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/>
        </xdr:blipFill>
        <xdr:spPr>
          <a:xfrm>
            <a:off x="4554856" y="69057"/>
            <a:ext cx="6690359" cy="883443"/>
          </a:xfrm>
          <a:prstGeom prst="rect">
            <a:avLst/>
          </a:prstGeom>
          <a:ln w="0">
            <a:noFill/>
          </a:ln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D1D7C39F-6548-12E4-F53D-CE1E2F778202}"/>
              </a:ext>
              <a:ext uri="{147F2762-F138-4A5C-976F-8EAC2B608ADB}">
                <a16:predDERef xmlns:a16="http://schemas.microsoft.com/office/drawing/2014/main" pred="{9F626E29-F0E5-4698-A12E-BD319A4D988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369624" y="115888"/>
            <a:ext cx="1616071" cy="901700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gela Costa Henriques de Freitas" id="{8FF1E5ED-D3F3-49CF-A0B5-343586F28EB9}" userId="angela.freitas@einstein.br" providerId="PeoplePicker"/>
  <person displayName="Guilherme Henrique Alves dos Reis" id="{6B433254-2C72-4CA5-84A6-AA43D06E0D11}" userId="guilherme.alves@einstein.br" providerId="PeoplePicker"/>
  <person displayName="Marcelo Vinícius Santos Moura" id="{B2C7C84C-0AE0-4271-8195-17388CE08864}" userId="marcelo.vsmoura@einstein.br" providerId="PeoplePicker"/>
  <person displayName="Patrick Correia De Souza Araujo" id="{F9928790-730E-4220-8856-AAF14272135E}" userId="patrick.correia@einstein.br" providerId="PeoplePicker"/>
  <person displayName="Eny Karla Nascimento Santos" id="{CC8B3ADD-A9FA-45FE-8BE9-6E14C2CE274E}" userId="S::eny.karla@einstein.br::36ed4408-697b-4983-9881-e69d58dd44e9" providerId="AD"/>
  <person displayName="Angela Costa Henriques de Freitas" id="{997CD2B0-67B2-4269-945D-057B573D7D2B}" userId="S::angela.freitas@einstein.br::561af978-12de-4a16-93b1-d7ff680fe8a0" providerId="AD"/>
  <person displayName="Guilherme Henrique Alves dos Reis" id="{2ADF50BF-FA6D-4B8A-94AF-D1F0781FED58}" userId="S::guilherme.alves@einstein.br::41159b41-9cb1-4dd7-8fc1-1721182737c6" providerId="AD"/>
  <person displayName="Patrick Correia De Souza Araujo" id="{FCB45AA7-7576-42EB-BD44-2FB0BEAAB57A}" userId="S::patrick.correia@einstein.br::5398b571-d905-454f-bf9c-bbb5df23685a" providerId="AD"/>
  <person displayName="Gabriela Heloisa Batista Feltrin" id="{9199EFB8-E007-4ED6-ACE4-B2FF796E3BD1}" userId="S::gabriela.feltrin@einstein.br::d70b9798-6155-43ca-9fb3-38deb95158c2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30" dT="2025-05-28T12:46:05.35" personId="{CC8B3ADD-A9FA-45FE-8BE9-6E14C2CE274E}" id="{DDC230D2-C5B8-472F-85F1-72EBC9309048}">
    <text>Informamos que a meta de atendimento ambulatorial para a especialidade de Angiologia permanece zerada no indicador de produtividade contratual, uma vez que o serviço não dispõe de suporte de hemodinâmica.
A ausência dessa estrutura inviabiliza a realização de avaliações ambulatoriais na especialidade, uma vez que a abordagem de pacientes angiológicos, especialmente aqueles com doenças arteriais ou venosas de maior complexidade, exige possibilidade de investigação diagnóstica e intervenção endovascular, recursos atualmente não disponíveis na instituição.
Dessa forma, a manutenção da meta zerada é coerente com a capacidade instalada e reflete a realidade operacional do hospital.</text>
  </threadedComment>
  <threadedComment ref="A66" dT="2025-05-28T17:20:10.82" personId="{997CD2B0-67B2-4269-945D-057B573D7D2B}" id="{962101D3-85FA-4AA5-97FF-136EE687F45A}">
    <text>Número de procedimentos</text>
  </threadedComment>
  <threadedComment ref="A68" dT="2025-05-28T17:20:34.62" personId="{997CD2B0-67B2-4269-945D-057B573D7D2B}" id="{4D3A7103-6CEC-4DA9-85E1-16162B8B2D0B}">
    <text>Gercon - possibilidade API</text>
  </threadedComment>
  <threadedComment ref="H71" dT="2025-06-03T14:07:56.52" personId="{CC8B3ADD-A9FA-45FE-8BE9-6E14C2CE274E}" id="{ABE72CE1-FF58-44D2-A132-C6AD0169C665}">
    <text>Informamos que a meta referente à realização de endoscopia via urinária encontra-se zerada no período atual devido à indisponibilidade do equipamento necessário para a realização deste procedimento no serviço.
O hospital ainda não dispõe do aparelho endoscópico urológico, o que inviabiliza a execução da meta estipulada. A aquisição do equipamento já foi sinalizada como necessária e está em fase de avaliação técnica e administrativa, com previsão de inclusão nos próximos ciclos de investimento.</text>
  </threadedComment>
  <threadedComment ref="H100" dT="2025-06-06T17:24:47.31" personId="{2ADF50BF-FA6D-4B8A-94AF-D1F0781FED58}" id="{3E28DF20-6D15-46F4-9E6A-AF67976F6C8E}">
    <text xml:space="preserve">Confirmar os exames realizados da nos andares
</text>
  </threadedComment>
  <threadedComment ref="I132" dT="2025-07-07T17:06:27.86" personId="{CC8B3ADD-A9FA-45FE-8BE9-6E14C2CE274E}" id="{D0DB691A-A6A6-46B5-B0DC-7A8BA8BA8FBF}">
    <text>@Guilherme Henrique Alves dos Reis Pra gente nao depender 100% do Dr Marco tulio, vamos subir com oq acharmos do relatorio MV que voce vai puxar?</text>
    <mentions>
      <mention mentionpersonId="{6B433254-2C72-4CA5-84A6-AA43D06E0D11}" mentionId="{E049E322-8331-4EAE-9323-18A8D824919A}" startIndex="0" length="34"/>
    </mentions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26" dT="2025-06-05T12:14:18.93" personId="{9199EFB8-E007-4ED6-ACE4-B2FF796E3BD1}" id="{AA884081-85EE-4CA0-A840-20A747943D1B}">
    <text>TMP apenas durante a internação na UTI, não toda a duração da internação desses pacientes - validado com Angela 05/06</text>
  </threadedComment>
  <threadedComment ref="A31" dT="2025-06-05T12:15:04.59" personId="{9199EFB8-E007-4ED6-ACE4-B2FF796E3BD1}" id="{AD81942E-4618-41E6-9813-84BAB84009F9}">
    <text>Considerar todos os leitos em que há pacientes internados no hospital, não apenas os leitos contratuais - validado Angela 05/06</text>
  </threadedComment>
  <threadedComment ref="F69" dT="2025-06-12T19:00:43.62" personId="{997CD2B0-67B2-4269-945D-057B573D7D2B}" id="{212D8EBF-0E0E-415B-A6A8-80FA967FE072}">
    <text>Todos com titulo de especialistas</text>
  </threadedComment>
  <threadedComment ref="F72" dT="2025-06-11T12:35:45.01" personId="{CC8B3ADD-A9FA-45FE-8BE9-6E14C2CE274E}" id="{40A0044E-9F9B-450C-9C41-DB315E15A30C}">
    <text xml:space="preserve">@Angela Costa Henriques de Freitas certificar com o Dr Patrick esta informação @Patrick Correia De Souza Araujo </text>
    <mentions>
      <mention mentionpersonId="{8FF1E5ED-D3F3-49CF-A0B5-343586F28EB9}" mentionId="{EA8D0573-0B16-4992-A6AE-5F867E2741A5}" startIndex="0" length="34"/>
      <mention mentionpersonId="{F9928790-730E-4220-8856-AAF14272135E}" mentionId="{8ED356E9-018B-4C6E-8B1A-811FFEF3E93D}" startIndex="79" length="32"/>
    </mentions>
  </threadedComment>
  <threadedComment ref="F72" dT="2025-06-12T01:36:21.58" personId="{FCB45AA7-7576-42EB-BD44-2FB0BEAAB57A}" id="{63F3C209-6967-4438-8FD9-AD0B6AD729DF}" parentId="{40A0044E-9F9B-450C-9C41-DB315E15A30C}">
    <text>Esse dado estava vindo do RH. Acredito que Célula de Médicos Terceiros o tenha mais fidedigno.</text>
  </threadedComment>
  <threadedComment ref="F72" dT="2025-06-12T19:06:56.27" personId="{997CD2B0-67B2-4269-945D-057B573D7D2B}" id="{204BEA5A-C204-46B4-B47E-177CFD02E500}" parentId="{40A0044E-9F9B-450C-9C41-DB315E15A30C}">
    <text>Validado com Camila Mendes Soares - Estatutarios e Gabriela ALves da SIlva PJ</text>
  </threadedComment>
  <threadedComment ref="A108" dT="2025-06-09T02:45:14.71" personId="{997CD2B0-67B2-4269-945D-057B573D7D2B}" id="{F34AFBB9-D990-484B-8955-2BAAD23E262C}">
    <text>Ajuste do dado, anterior acumulado do ano e atual dado mensal</text>
  </threadedComment>
  <threadedComment ref="F142" dT="2025-06-05T14:33:31.07" personId="{CC8B3ADD-A9FA-45FE-8BE9-6E14C2CE274E}" id="{99253A69-EA79-44B1-874F-7BBB41A06598}">
    <text xml:space="preserve">Calculo feito:
Oq disponibilizamos em planilha excel para a SES e ela diretamente alimenta a agenda do Gercon
No Gercon, considero o filtro das vagas livres, que no mes de maio foram 6 que nao conseguiram preencher.
Sendo assim, a % de taxa de perda primaria é 6/49.
</text>
  </threadedComment>
  <threadedComment ref="F152" dT="2025-06-12T14:45:31.55" personId="{CC8B3ADD-A9FA-45FE-8BE9-6E14C2CE274E}" id="{46E39A31-22C2-475E-92EA-19EC1976CF6A}">
    <text>Desde março, nao ofertamos mais ECG para a rede. Fica apenas para os pacientes ambulatoriais.</text>
  </threadedComment>
  <threadedComment ref="L152" dT="2025-06-12T14:45:31.55" personId="{CC8B3ADD-A9FA-45FE-8BE9-6E14C2CE274E}" id="{169E4C70-385F-453E-A972-C9E58B8A813A}">
    <text>Desde março, nao ofertamos mais ECG para a rede. Fica apenas para os pacientes ambulatoriais.</text>
  </threadedComment>
  <threadedComment ref="F153" dT="2025-06-12T14:49:24.35" personId="{CC8B3ADD-A9FA-45FE-8BE9-6E14C2CE274E}" id="{99257C4F-E3CB-4612-B19B-55516E05F350}">
    <text xml:space="preserve">O motivo da perda primaria ter sido 100% no mes de março, foi porque a SES nao gerou agenda no GERCON, justificando assim esta %.
</text>
  </threadedComment>
  <threadedComment ref="L153" dT="2025-06-12T14:49:24.35" personId="{CC8B3ADD-A9FA-45FE-8BE9-6E14C2CE274E}" id="{BAC77DE9-A279-405C-8BBE-FFD6655B6EBF}">
    <text xml:space="preserve">O motivo da perda primaria ter sido 100% no mes de março, foi porque a SES nao gerou agenda no GERCON, justificando assim esta %.
</text>
  </threadedComment>
  <threadedComment ref="F154" dT="2025-06-12T14:53:28.70" personId="{CC8B3ADD-A9FA-45FE-8BE9-6E14C2CE274E}" id="{60F724A2-E50C-4CCA-B138-82847924245C}">
    <text>Desde março, nao ofertamos mais radiografia para a rede. Fica apenas para os pacientes ambulatoriais.</text>
  </threadedComment>
  <threadedComment ref="L154" dT="2025-06-12T14:53:28.70" personId="{CC8B3ADD-A9FA-45FE-8BE9-6E14C2CE274E}" id="{AED45674-A80C-42C6-97FC-9C5EF8AB56D2}">
    <text>Desde março, nao ofertamos mais radiografia para a rede. Fica apenas para os pacientes ambulatoriais.</text>
  </threadedComment>
  <threadedComment ref="F156" dT="2025-06-12T14:54:02.12" personId="{CC8B3ADD-A9FA-45FE-8BE9-6E14C2CE274E}" id="{2E29B7F6-EC02-4CC5-9EC8-5431C253505A}">
    <text xml:space="preserve">Nao temos ainda disponivel o aparelho, sendo assim, nao temos numeros de realizações.
</text>
  </threadedComment>
  <threadedComment ref="L156" dT="2025-06-12T14:54:02.12" personId="{CC8B3ADD-A9FA-45FE-8BE9-6E14C2CE274E}" id="{81744E84-6C5B-40C4-9AAF-AB0DDD943570}">
    <text xml:space="preserve">Nao temos ainda disponivel o aparelho, sendo assim, nao temos numeros de realizações.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28" dT="2025-07-07T13:39:33.35" personId="{CC8B3ADD-A9FA-45FE-8BE9-6E14C2CE274E}" id="{139FBC9B-909D-4DEB-8533-7B81D31358ED}">
    <text xml:space="preserve">@Marcelo Vinícius Santos Moura </text>
    <mentions>
      <mention mentionpersonId="{B2C7C84C-0AE0-4271-8195-17388CE08864}" mentionId="{76407199-4F1C-4B82-9D49-D59111327945}" startIndex="0" length="30"/>
    </mentions>
  </threadedComment>
  <threadedComment ref="I34" dT="2025-07-07T13:12:49.78" personId="{CC8B3ADD-A9FA-45FE-8BE9-6E14C2CE274E}" id="{CE07D91D-3807-4597-90F0-A1EAC89246FF}">
    <text xml:space="preserve">Eu, eny, irei alimentar aqui
</text>
  </threadedComment>
  <threadedComment ref="I40" dT="2025-07-07T13:13:46.37" personId="{CC8B3ADD-A9FA-45FE-8BE9-6E14C2CE274E}" id="{474A3325-473C-4855-AFB7-FBC7F37B3AE6}">
    <text>Já cobrei a Luzia do NHE estou aguardando retorno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D98EE-3F92-49CE-B92E-58BC13F4CB93}">
  <sheetPr>
    <pageSetUpPr fitToPage="1"/>
  </sheetPr>
  <dimension ref="A1:O140"/>
  <sheetViews>
    <sheetView tabSelected="1" view="pageBreakPreview" zoomScale="90" zoomScaleNormal="100" zoomScaleSheetLayoutView="90" workbookViewId="0">
      <pane xSplit="1" topLeftCell="B1" activePane="topRight" state="frozen"/>
      <selection pane="topRight" activeCell="F16" sqref="F16"/>
    </sheetView>
  </sheetViews>
  <sheetFormatPr defaultRowHeight="15" x14ac:dyDescent="0.25"/>
  <cols>
    <col min="1" max="1" width="44.7109375" customWidth="1"/>
    <col min="2" max="2" width="16.7109375" customWidth="1"/>
    <col min="3" max="3" width="8.7109375" bestFit="1" customWidth="1"/>
    <col min="4" max="4" width="16" bestFit="1" customWidth="1"/>
    <col min="5" max="5" width="11.5703125" bestFit="1" customWidth="1"/>
    <col min="6" max="7" width="8.28515625" bestFit="1" customWidth="1"/>
    <col min="8" max="8" width="8.28515625" style="88" bestFit="1" customWidth="1"/>
    <col min="9" max="9" width="8.28515625" bestFit="1" customWidth="1"/>
    <col min="10" max="10" width="6.85546875" bestFit="1" customWidth="1"/>
    <col min="11" max="11" width="8.5703125" bestFit="1" customWidth="1"/>
    <col min="12" max="12" width="11" bestFit="1" customWidth="1"/>
    <col min="13" max="13" width="9.7109375" bestFit="1" customWidth="1"/>
    <col min="14" max="14" width="11.7109375" bestFit="1" customWidth="1"/>
    <col min="15" max="15" width="11.5703125" bestFit="1" customWidth="1"/>
  </cols>
  <sheetData>
    <row r="1" spans="1:15" ht="99" customHeight="1" x14ac:dyDescent="0.25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</row>
    <row r="2" spans="1:15" ht="24.75" customHeight="1" x14ac:dyDescent="0.25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</row>
    <row r="3" spans="1:15" ht="22.5" customHeight="1" x14ac:dyDescent="0.25">
      <c r="A3" s="195" t="s">
        <v>1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</row>
    <row r="4" spans="1:15" ht="48" customHeight="1" x14ac:dyDescent="0.25">
      <c r="A4" s="6" t="s">
        <v>2</v>
      </c>
      <c r="B4" s="6" t="s">
        <v>3</v>
      </c>
      <c r="C4" s="5" t="s">
        <v>4</v>
      </c>
      <c r="D4" s="80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5" t="s">
        <v>15</v>
      </c>
      <c r="O4" s="5" t="s">
        <v>16</v>
      </c>
    </row>
    <row r="5" spans="1:15" ht="20.25" customHeight="1" x14ac:dyDescent="0.25">
      <c r="A5" s="7" t="s">
        <v>17</v>
      </c>
      <c r="B5" s="9">
        <v>1119</v>
      </c>
      <c r="C5" s="62">
        <v>741</v>
      </c>
      <c r="D5" s="9">
        <v>1118</v>
      </c>
      <c r="E5" s="62">
        <v>729</v>
      </c>
      <c r="F5" s="62">
        <v>758</v>
      </c>
      <c r="G5" s="62">
        <v>704</v>
      </c>
      <c r="H5" s="62">
        <v>770</v>
      </c>
      <c r="I5" s="62">
        <v>758</v>
      </c>
      <c r="J5" s="62"/>
      <c r="K5" s="62"/>
      <c r="L5" s="62"/>
      <c r="M5" s="62"/>
      <c r="N5" s="62"/>
      <c r="O5" s="62"/>
    </row>
    <row r="6" spans="1:15" ht="21.75" customHeight="1" x14ac:dyDescent="0.25">
      <c r="A6" s="7" t="s">
        <v>18</v>
      </c>
      <c r="B6" s="8">
        <v>328</v>
      </c>
      <c r="C6" s="62">
        <v>342</v>
      </c>
      <c r="D6" s="9">
        <v>328</v>
      </c>
      <c r="E6" s="62">
        <v>265</v>
      </c>
      <c r="F6" s="62">
        <v>255</v>
      </c>
      <c r="G6" s="62">
        <v>245</v>
      </c>
      <c r="H6" s="62">
        <v>308</v>
      </c>
      <c r="I6" s="62">
        <v>254</v>
      </c>
      <c r="J6" s="62"/>
      <c r="K6" s="62"/>
      <c r="L6" s="62"/>
      <c r="M6" s="62"/>
      <c r="N6" s="62"/>
      <c r="O6" s="62"/>
    </row>
    <row r="7" spans="1:15" ht="21" customHeight="1" x14ac:dyDescent="0.25">
      <c r="A7" s="10" t="s">
        <v>19</v>
      </c>
      <c r="B7" s="8">
        <v>46</v>
      </c>
      <c r="C7" s="62">
        <v>147</v>
      </c>
      <c r="D7" s="9">
        <v>46</v>
      </c>
      <c r="E7" s="62">
        <v>125</v>
      </c>
      <c r="F7" s="62">
        <v>116</v>
      </c>
      <c r="G7" s="62">
        <v>103</v>
      </c>
      <c r="H7" s="62">
        <v>108</v>
      </c>
      <c r="I7" s="62">
        <v>113</v>
      </c>
      <c r="J7" s="62"/>
      <c r="K7" s="62"/>
      <c r="L7" s="62"/>
      <c r="M7" s="62"/>
      <c r="N7" s="62"/>
      <c r="O7" s="62"/>
    </row>
    <row r="8" spans="1:15" ht="21" customHeight="1" x14ac:dyDescent="0.25">
      <c r="A8" s="10" t="s">
        <v>20</v>
      </c>
      <c r="B8" s="8">
        <f>SUM(B5:B7)</f>
        <v>1493</v>
      </c>
      <c r="C8" s="114">
        <f t="shared" ref="C8:O8" si="0">SUM(C5:C7)</f>
        <v>1230</v>
      </c>
      <c r="D8" s="9">
        <f>SUM(D5:D7)</f>
        <v>1492</v>
      </c>
      <c r="E8" s="115">
        <f t="shared" si="0"/>
        <v>1119</v>
      </c>
      <c r="F8" s="115">
        <f t="shared" si="0"/>
        <v>1129</v>
      </c>
      <c r="G8" s="9">
        <f>SUM(G5:G7)</f>
        <v>1052</v>
      </c>
      <c r="H8" s="9">
        <f t="shared" si="0"/>
        <v>1186</v>
      </c>
      <c r="I8" s="8">
        <v>1125</v>
      </c>
      <c r="J8" s="8">
        <f t="shared" si="0"/>
        <v>0</v>
      </c>
      <c r="K8" s="8">
        <f t="shared" si="0"/>
        <v>0</v>
      </c>
      <c r="L8" s="8">
        <f t="shared" si="0"/>
        <v>0</v>
      </c>
      <c r="M8" s="8">
        <f t="shared" si="0"/>
        <v>0</v>
      </c>
      <c r="N8" s="8">
        <f t="shared" si="0"/>
        <v>0</v>
      </c>
      <c r="O8" s="8">
        <f t="shared" si="0"/>
        <v>0</v>
      </c>
    </row>
    <row r="9" spans="1:15" ht="18" customHeight="1" x14ac:dyDescent="0.25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</row>
    <row r="10" spans="1:15" ht="20.25" customHeight="1" x14ac:dyDescent="0.25">
      <c r="A10" s="196"/>
      <c r="B10" s="196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</row>
    <row r="11" spans="1:15" ht="39" x14ac:dyDescent="0.25">
      <c r="A11" s="13" t="s">
        <v>21</v>
      </c>
      <c r="B11" s="6" t="s">
        <v>3</v>
      </c>
      <c r="C11" s="5" t="s">
        <v>4</v>
      </c>
      <c r="D11" s="80" t="s">
        <v>5</v>
      </c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5" t="s">
        <v>16</v>
      </c>
    </row>
    <row r="12" spans="1:15" ht="21" customHeight="1" x14ac:dyDescent="0.25">
      <c r="A12" s="10" t="s">
        <v>22</v>
      </c>
      <c r="B12" s="4">
        <v>200</v>
      </c>
      <c r="C12" s="62">
        <v>111</v>
      </c>
      <c r="D12" s="4" t="s">
        <v>23</v>
      </c>
      <c r="E12" s="4" t="s">
        <v>23</v>
      </c>
      <c r="F12" s="4" t="s">
        <v>23</v>
      </c>
      <c r="G12" s="4" t="s">
        <v>23</v>
      </c>
      <c r="H12" s="4" t="s">
        <v>23</v>
      </c>
      <c r="I12" s="4" t="s">
        <v>23</v>
      </c>
      <c r="J12" s="4" t="s">
        <v>23</v>
      </c>
      <c r="K12" s="4" t="s">
        <v>23</v>
      </c>
      <c r="L12" s="4" t="s">
        <v>23</v>
      </c>
      <c r="M12" s="4" t="s">
        <v>23</v>
      </c>
      <c r="N12" s="4" t="s">
        <v>23</v>
      </c>
      <c r="O12" s="4" t="s">
        <v>23</v>
      </c>
    </row>
    <row r="13" spans="1:15" ht="31.5" customHeight="1" x14ac:dyDescent="0.25">
      <c r="A13" s="10" t="s">
        <v>24</v>
      </c>
      <c r="B13" s="4">
        <v>150</v>
      </c>
      <c r="C13" s="62">
        <v>307</v>
      </c>
      <c r="D13" s="4" t="s">
        <v>23</v>
      </c>
      <c r="E13" s="4" t="s">
        <v>23</v>
      </c>
      <c r="F13" s="4" t="s">
        <v>23</v>
      </c>
      <c r="G13" s="4" t="s">
        <v>23</v>
      </c>
      <c r="H13" s="4" t="s">
        <v>23</v>
      </c>
      <c r="I13" s="4" t="s">
        <v>23</v>
      </c>
      <c r="J13" s="4" t="s">
        <v>23</v>
      </c>
      <c r="K13" s="4" t="s">
        <v>23</v>
      </c>
      <c r="L13" s="4" t="s">
        <v>23</v>
      </c>
      <c r="M13" s="4" t="s">
        <v>23</v>
      </c>
      <c r="N13" s="4" t="s">
        <v>23</v>
      </c>
      <c r="O13" s="4" t="s">
        <v>23</v>
      </c>
    </row>
    <row r="14" spans="1:15" ht="30" x14ac:dyDescent="0.25">
      <c r="A14" s="10" t="s">
        <v>25</v>
      </c>
      <c r="B14" s="4">
        <v>70</v>
      </c>
      <c r="C14" s="62">
        <v>89</v>
      </c>
      <c r="D14" s="4" t="s">
        <v>23</v>
      </c>
      <c r="E14" s="4" t="s">
        <v>23</v>
      </c>
      <c r="F14" s="4" t="s">
        <v>23</v>
      </c>
      <c r="G14" s="4" t="s">
        <v>23</v>
      </c>
      <c r="H14" s="4" t="s">
        <v>23</v>
      </c>
      <c r="I14" s="4" t="s">
        <v>23</v>
      </c>
      <c r="J14" s="4" t="s">
        <v>23</v>
      </c>
      <c r="K14" s="4" t="s">
        <v>23</v>
      </c>
      <c r="L14" s="4" t="s">
        <v>23</v>
      </c>
      <c r="M14" s="4" t="s">
        <v>23</v>
      </c>
      <c r="N14" s="4" t="s">
        <v>23</v>
      </c>
      <c r="O14" s="4" t="s">
        <v>23</v>
      </c>
    </row>
    <row r="15" spans="1:15" ht="30" x14ac:dyDescent="0.25">
      <c r="A15" s="10" t="s">
        <v>26</v>
      </c>
      <c r="B15" s="4">
        <v>30</v>
      </c>
      <c r="C15" s="62">
        <v>0</v>
      </c>
      <c r="D15" s="4" t="s">
        <v>23</v>
      </c>
      <c r="E15" s="4" t="s">
        <v>23</v>
      </c>
      <c r="F15" s="4" t="s">
        <v>23</v>
      </c>
      <c r="G15" s="4" t="s">
        <v>23</v>
      </c>
      <c r="H15" s="4" t="s">
        <v>23</v>
      </c>
      <c r="I15" s="4" t="s">
        <v>23</v>
      </c>
      <c r="J15" s="4" t="s">
        <v>23</v>
      </c>
      <c r="K15" s="4" t="s">
        <v>23</v>
      </c>
      <c r="L15" s="4" t="s">
        <v>23</v>
      </c>
      <c r="M15" s="4" t="s">
        <v>23</v>
      </c>
      <c r="N15" s="4" t="s">
        <v>23</v>
      </c>
      <c r="O15" s="4" t="s">
        <v>23</v>
      </c>
    </row>
    <row r="16" spans="1:15" ht="22.5" customHeight="1" x14ac:dyDescent="0.25">
      <c r="A16" s="197" t="s">
        <v>27</v>
      </c>
      <c r="B16" s="4">
        <v>450</v>
      </c>
      <c r="C16" s="62">
        <v>507</v>
      </c>
      <c r="D16" s="4" t="s">
        <v>23</v>
      </c>
      <c r="E16" s="4" t="s">
        <v>23</v>
      </c>
      <c r="F16" s="4" t="s">
        <v>23</v>
      </c>
      <c r="G16" s="4" t="s">
        <v>23</v>
      </c>
      <c r="H16" s="4" t="s">
        <v>23</v>
      </c>
      <c r="I16" s="4" t="s">
        <v>23</v>
      </c>
      <c r="J16" s="4" t="s">
        <v>23</v>
      </c>
      <c r="K16" s="4" t="s">
        <v>23</v>
      </c>
      <c r="L16" s="4" t="s">
        <v>23</v>
      </c>
      <c r="M16" s="4" t="s">
        <v>23</v>
      </c>
      <c r="N16" s="4" t="s">
        <v>23</v>
      </c>
      <c r="O16" s="4" t="s">
        <v>23</v>
      </c>
    </row>
    <row r="17" spans="1:15" ht="22.5" customHeight="1" x14ac:dyDescent="0.25">
      <c r="A17" s="7" t="s">
        <v>28</v>
      </c>
      <c r="B17" s="50" t="s">
        <v>29</v>
      </c>
      <c r="C17" s="62">
        <v>506</v>
      </c>
      <c r="D17" s="50" t="s">
        <v>29</v>
      </c>
      <c r="E17" s="62">
        <v>455</v>
      </c>
      <c r="F17" s="62">
        <v>488</v>
      </c>
      <c r="G17" s="62">
        <v>455</v>
      </c>
      <c r="H17" s="62">
        <v>500</v>
      </c>
      <c r="I17" s="62">
        <v>461</v>
      </c>
      <c r="J17" s="62"/>
      <c r="K17" s="62"/>
      <c r="L17" s="62"/>
      <c r="M17" s="62"/>
      <c r="N17" s="62"/>
      <c r="O17" s="62"/>
    </row>
    <row r="18" spans="1:15" ht="22.5" customHeight="1" x14ac:dyDescent="0.25">
      <c r="A18" s="7" t="s">
        <v>30</v>
      </c>
      <c r="B18" s="50" t="s">
        <v>29</v>
      </c>
      <c r="C18" s="62">
        <v>529</v>
      </c>
      <c r="D18" s="50" t="s">
        <v>29</v>
      </c>
      <c r="E18" s="62">
        <v>550</v>
      </c>
      <c r="F18" s="62">
        <v>506</v>
      </c>
      <c r="G18" s="62">
        <v>479</v>
      </c>
      <c r="H18" s="62">
        <v>534</v>
      </c>
      <c r="I18" s="62">
        <v>571</v>
      </c>
      <c r="J18" s="62"/>
      <c r="K18" s="62"/>
      <c r="L18" s="62"/>
      <c r="M18" s="62"/>
      <c r="N18" s="62"/>
      <c r="O18" s="62"/>
    </row>
    <row r="19" spans="1:15" ht="21" customHeight="1" x14ac:dyDescent="0.25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</row>
    <row r="20" spans="1:15" ht="18" customHeight="1" x14ac:dyDescent="0.25">
      <c r="A20" s="196"/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</row>
    <row r="21" spans="1:15" ht="39" x14ac:dyDescent="0.25">
      <c r="A21" s="2" t="s">
        <v>31</v>
      </c>
      <c r="B21" s="11" t="s">
        <v>32</v>
      </c>
      <c r="C21" s="5" t="s">
        <v>4</v>
      </c>
      <c r="D21" s="80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11</v>
      </c>
      <c r="K21" s="5" t="s">
        <v>12</v>
      </c>
      <c r="L21" s="5" t="s">
        <v>13</v>
      </c>
      <c r="M21" s="5" t="s">
        <v>14</v>
      </c>
      <c r="N21" s="5" t="s">
        <v>15</v>
      </c>
      <c r="O21" s="5" t="s">
        <v>16</v>
      </c>
    </row>
    <row r="22" spans="1:15" ht="24.75" customHeight="1" x14ac:dyDescent="0.25">
      <c r="A22" s="7" t="s">
        <v>33</v>
      </c>
      <c r="B22" s="8">
        <v>4000</v>
      </c>
      <c r="C22" s="65">
        <f>C51</f>
        <v>3128</v>
      </c>
      <c r="D22" s="9">
        <v>3400</v>
      </c>
      <c r="E22" s="65">
        <f t="shared" ref="E22:G22" si="1">E51</f>
        <v>3124</v>
      </c>
      <c r="F22" s="65">
        <f t="shared" si="1"/>
        <v>2972</v>
      </c>
      <c r="G22" s="65">
        <f t="shared" si="1"/>
        <v>3112</v>
      </c>
      <c r="H22" s="65">
        <f>H51</f>
        <v>3407</v>
      </c>
      <c r="I22" s="65">
        <v>2926</v>
      </c>
      <c r="J22" s="65"/>
      <c r="K22" s="65"/>
      <c r="L22" s="65"/>
      <c r="M22" s="65"/>
      <c r="N22" s="65"/>
      <c r="O22" s="65"/>
    </row>
    <row r="23" spans="1:15" ht="30" x14ac:dyDescent="0.25">
      <c r="A23" s="7" t="s">
        <v>34</v>
      </c>
      <c r="B23" s="8">
        <v>1000</v>
      </c>
      <c r="C23" s="65">
        <f>C63</f>
        <v>2468</v>
      </c>
      <c r="D23" s="9">
        <v>1700</v>
      </c>
      <c r="E23" s="65">
        <f>E63</f>
        <v>2468</v>
      </c>
      <c r="F23" s="65">
        <f t="shared" ref="F23:H23" si="2">F63</f>
        <v>2212</v>
      </c>
      <c r="G23" s="65">
        <f t="shared" si="2"/>
        <v>2658</v>
      </c>
      <c r="H23" s="65">
        <f t="shared" si="2"/>
        <v>2469</v>
      </c>
      <c r="I23" s="65">
        <v>1995</v>
      </c>
      <c r="J23" s="65"/>
      <c r="K23" s="65"/>
      <c r="L23" s="65"/>
      <c r="M23" s="65"/>
      <c r="N23" s="65"/>
      <c r="O23" s="65"/>
    </row>
    <row r="24" spans="1:15" ht="30" x14ac:dyDescent="0.25">
      <c r="A24" s="7" t="s">
        <v>35</v>
      </c>
      <c r="B24" s="8">
        <v>405</v>
      </c>
      <c r="C24" s="65">
        <v>467</v>
      </c>
      <c r="D24" s="9">
        <v>285</v>
      </c>
      <c r="E24" s="65">
        <v>448</v>
      </c>
      <c r="F24" s="65">
        <v>281</v>
      </c>
      <c r="G24" s="65">
        <v>640</v>
      </c>
      <c r="H24" s="65">
        <v>405</v>
      </c>
      <c r="I24" s="65">
        <v>314</v>
      </c>
      <c r="J24" s="65"/>
      <c r="K24" s="65"/>
      <c r="L24" s="65"/>
      <c r="M24" s="65"/>
      <c r="N24" s="65"/>
      <c r="O24" s="65"/>
    </row>
    <row r="25" spans="1:15" ht="30" x14ac:dyDescent="0.25">
      <c r="A25" s="7" t="s">
        <v>36</v>
      </c>
      <c r="B25" s="8">
        <v>200</v>
      </c>
      <c r="C25" s="65">
        <v>0</v>
      </c>
      <c r="D25" s="8" t="s">
        <v>23</v>
      </c>
      <c r="E25" s="8" t="s">
        <v>23</v>
      </c>
      <c r="F25" s="8" t="s">
        <v>23</v>
      </c>
      <c r="G25" s="87" t="s">
        <v>23</v>
      </c>
      <c r="H25" s="8" t="s">
        <v>23</v>
      </c>
      <c r="I25" s="8" t="s">
        <v>23</v>
      </c>
      <c r="J25" s="8" t="s">
        <v>23</v>
      </c>
      <c r="K25" s="8" t="s">
        <v>23</v>
      </c>
      <c r="L25" s="8" t="s">
        <v>23</v>
      </c>
      <c r="M25" s="8" t="s">
        <v>23</v>
      </c>
      <c r="N25" s="8" t="s">
        <v>23</v>
      </c>
      <c r="O25" s="8" t="s">
        <v>23</v>
      </c>
    </row>
    <row r="26" spans="1:15" ht="15.75" x14ac:dyDescent="0.25">
      <c r="A26" s="7" t="s">
        <v>20</v>
      </c>
      <c r="B26" s="8">
        <f>SUM(B22:B25)</f>
        <v>5605</v>
      </c>
      <c r="C26" s="8">
        <f t="shared" ref="C26:O26" si="3">SUM(C22:C25)</f>
        <v>6063</v>
      </c>
      <c r="D26" s="8">
        <f>SUM(D22:D25)</f>
        <v>5385</v>
      </c>
      <c r="E26" s="8">
        <f t="shared" si="3"/>
        <v>6040</v>
      </c>
      <c r="F26" s="8">
        <f t="shared" si="3"/>
        <v>5465</v>
      </c>
      <c r="G26" s="8">
        <f t="shared" si="3"/>
        <v>6410</v>
      </c>
      <c r="H26" s="8">
        <f t="shared" si="3"/>
        <v>6281</v>
      </c>
      <c r="I26" s="8">
        <f t="shared" si="3"/>
        <v>5235</v>
      </c>
      <c r="J26" s="8">
        <f t="shared" si="3"/>
        <v>0</v>
      </c>
      <c r="K26" s="8">
        <f t="shared" si="3"/>
        <v>0</v>
      </c>
      <c r="L26" s="8">
        <f t="shared" si="3"/>
        <v>0</v>
      </c>
      <c r="M26" s="8">
        <f t="shared" si="3"/>
        <v>0</v>
      </c>
      <c r="N26" s="8">
        <f t="shared" si="3"/>
        <v>0</v>
      </c>
      <c r="O26" s="8">
        <f t="shared" si="3"/>
        <v>0</v>
      </c>
    </row>
    <row r="27" spans="1:15" ht="17.25" customHeight="1" x14ac:dyDescent="0.2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</row>
    <row r="28" spans="1:15" ht="17.25" customHeight="1" x14ac:dyDescent="0.25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</row>
    <row r="29" spans="1:15" ht="39" x14ac:dyDescent="0.25">
      <c r="A29" s="13" t="s">
        <v>37</v>
      </c>
      <c r="B29" s="14" t="s">
        <v>3</v>
      </c>
      <c r="C29" s="5" t="s">
        <v>4</v>
      </c>
      <c r="D29" s="80" t="s">
        <v>5</v>
      </c>
      <c r="E29" s="5" t="s">
        <v>6</v>
      </c>
      <c r="F29" s="5" t="s">
        <v>7</v>
      </c>
      <c r="G29" s="5" t="s">
        <v>8</v>
      </c>
      <c r="H29" s="5" t="s">
        <v>9</v>
      </c>
      <c r="I29" s="5" t="s">
        <v>10</v>
      </c>
      <c r="J29" s="5" t="s">
        <v>11</v>
      </c>
      <c r="K29" s="5" t="s">
        <v>12</v>
      </c>
      <c r="L29" s="5" t="s">
        <v>13</v>
      </c>
      <c r="M29" s="5" t="s">
        <v>14</v>
      </c>
      <c r="N29" s="5" t="s">
        <v>15</v>
      </c>
      <c r="O29" s="5" t="s">
        <v>16</v>
      </c>
    </row>
    <row r="30" spans="1:15" ht="22.5" customHeight="1" x14ac:dyDescent="0.25">
      <c r="A30" s="94" t="s">
        <v>38</v>
      </c>
      <c r="B30" s="198">
        <v>4000</v>
      </c>
      <c r="C30" s="62">
        <v>0</v>
      </c>
      <c r="D30" s="199">
        <v>3400</v>
      </c>
      <c r="E30" s="62">
        <v>0</v>
      </c>
      <c r="F30" s="62">
        <v>0</v>
      </c>
      <c r="G30" s="62">
        <v>0</v>
      </c>
      <c r="H30" s="49">
        <v>0</v>
      </c>
      <c r="I30" s="62">
        <v>0</v>
      </c>
      <c r="J30" s="62"/>
      <c r="K30" s="62"/>
      <c r="L30" s="62"/>
      <c r="M30" s="62"/>
      <c r="N30" s="62"/>
      <c r="O30" s="62"/>
    </row>
    <row r="31" spans="1:15" ht="19.5" customHeight="1" x14ac:dyDescent="0.25">
      <c r="A31" s="94" t="s">
        <v>39</v>
      </c>
      <c r="B31" s="200"/>
      <c r="C31" s="62">
        <v>0</v>
      </c>
      <c r="D31" s="201"/>
      <c r="E31" s="62">
        <v>0</v>
      </c>
      <c r="F31" s="62">
        <v>31</v>
      </c>
      <c r="G31" s="62">
        <v>181</v>
      </c>
      <c r="H31" s="49">
        <v>150</v>
      </c>
      <c r="I31" s="62">
        <v>74</v>
      </c>
      <c r="J31" s="62"/>
      <c r="K31" s="62"/>
      <c r="L31" s="62"/>
      <c r="M31" s="62"/>
      <c r="N31" s="62"/>
      <c r="O31" s="62"/>
    </row>
    <row r="32" spans="1:15" ht="18.75" customHeight="1" x14ac:dyDescent="0.25">
      <c r="A32" s="94" t="s">
        <v>40</v>
      </c>
      <c r="B32" s="200"/>
      <c r="C32" s="62">
        <v>0</v>
      </c>
      <c r="D32" s="201"/>
      <c r="E32" s="62">
        <v>0</v>
      </c>
      <c r="F32" s="62">
        <v>0</v>
      </c>
      <c r="G32" s="62">
        <v>0</v>
      </c>
      <c r="H32" s="49">
        <v>0</v>
      </c>
      <c r="I32" s="62">
        <v>0</v>
      </c>
      <c r="J32" s="62"/>
      <c r="K32" s="62"/>
      <c r="L32" s="62"/>
      <c r="M32" s="62"/>
      <c r="N32" s="62"/>
      <c r="O32" s="62"/>
    </row>
    <row r="33" spans="1:15" ht="18.75" customHeight="1" x14ac:dyDescent="0.25">
      <c r="A33" s="94" t="s">
        <v>41</v>
      </c>
      <c r="B33" s="200"/>
      <c r="C33" s="62">
        <v>224</v>
      </c>
      <c r="D33" s="201"/>
      <c r="E33" s="62">
        <v>235</v>
      </c>
      <c r="F33" s="62">
        <v>229</v>
      </c>
      <c r="G33" s="62">
        <v>231</v>
      </c>
      <c r="H33" s="49">
        <v>243</v>
      </c>
      <c r="I33" s="62">
        <v>229</v>
      </c>
      <c r="J33" s="62"/>
      <c r="K33" s="62"/>
      <c r="L33" s="62"/>
      <c r="M33" s="62"/>
      <c r="N33" s="62"/>
      <c r="O33" s="62"/>
    </row>
    <row r="34" spans="1:15" ht="17.25" customHeight="1" x14ac:dyDescent="0.25">
      <c r="A34" s="94" t="s">
        <v>42</v>
      </c>
      <c r="B34" s="200"/>
      <c r="C34" s="62">
        <v>96</v>
      </c>
      <c r="D34" s="201"/>
      <c r="E34" s="62">
        <v>87</v>
      </c>
      <c r="F34" s="62">
        <v>65</v>
      </c>
      <c r="G34" s="62">
        <v>80</v>
      </c>
      <c r="H34" s="49">
        <v>81</v>
      </c>
      <c r="I34" s="62">
        <v>61</v>
      </c>
      <c r="J34" s="62"/>
      <c r="K34" s="62"/>
      <c r="L34" s="62"/>
      <c r="M34" s="62"/>
      <c r="N34" s="62"/>
      <c r="O34" s="62"/>
    </row>
    <row r="35" spans="1:15" ht="18" customHeight="1" x14ac:dyDescent="0.25">
      <c r="A35" s="94" t="s">
        <v>43</v>
      </c>
      <c r="B35" s="200"/>
      <c r="C35" s="62">
        <v>269</v>
      </c>
      <c r="D35" s="201"/>
      <c r="E35" s="62">
        <v>270</v>
      </c>
      <c r="F35" s="62">
        <v>288</v>
      </c>
      <c r="G35" s="62">
        <v>295</v>
      </c>
      <c r="H35" s="49">
        <v>283</v>
      </c>
      <c r="I35" s="62">
        <v>257</v>
      </c>
      <c r="J35" s="62"/>
      <c r="K35" s="62"/>
      <c r="L35" s="62"/>
      <c r="M35" s="62"/>
      <c r="N35" s="62"/>
      <c r="O35" s="62"/>
    </row>
    <row r="36" spans="1:15" ht="18.75" customHeight="1" x14ac:dyDescent="0.25">
      <c r="A36" s="94" t="s">
        <v>44</v>
      </c>
      <c r="B36" s="200"/>
      <c r="C36" s="62">
        <v>31</v>
      </c>
      <c r="D36" s="201"/>
      <c r="E36" s="62">
        <v>27</v>
      </c>
      <c r="F36" s="62">
        <v>29</v>
      </c>
      <c r="G36" s="62">
        <v>27</v>
      </c>
      <c r="H36" s="49">
        <v>26</v>
      </c>
      <c r="I36" s="62">
        <v>24</v>
      </c>
      <c r="J36" s="62"/>
      <c r="K36" s="62"/>
      <c r="L36" s="62"/>
      <c r="M36" s="62"/>
      <c r="N36" s="62"/>
      <c r="O36" s="62"/>
    </row>
    <row r="37" spans="1:15" ht="21.75" customHeight="1" x14ac:dyDescent="0.25">
      <c r="A37" s="94" t="s">
        <v>45</v>
      </c>
      <c r="B37" s="200"/>
      <c r="C37" s="62">
        <v>3</v>
      </c>
      <c r="D37" s="201"/>
      <c r="E37" s="62">
        <v>1</v>
      </c>
      <c r="F37" s="62">
        <v>20</v>
      </c>
      <c r="G37" s="62">
        <v>1</v>
      </c>
      <c r="H37" s="49">
        <v>0</v>
      </c>
      <c r="I37" s="62">
        <v>8</v>
      </c>
      <c r="J37" s="62"/>
      <c r="K37" s="62"/>
      <c r="L37" s="62"/>
      <c r="M37" s="62"/>
      <c r="N37" s="62"/>
      <c r="O37" s="62"/>
    </row>
    <row r="38" spans="1:15" ht="21" customHeight="1" x14ac:dyDescent="0.25">
      <c r="A38" s="94" t="s">
        <v>46</v>
      </c>
      <c r="B38" s="200"/>
      <c r="C38" s="62">
        <v>0</v>
      </c>
      <c r="D38" s="201"/>
      <c r="E38" s="62">
        <v>2</v>
      </c>
      <c r="F38" s="62">
        <v>0</v>
      </c>
      <c r="G38" s="62">
        <v>0</v>
      </c>
      <c r="H38" s="49">
        <v>1</v>
      </c>
      <c r="I38" s="62">
        <v>0</v>
      </c>
      <c r="J38" s="62"/>
      <c r="K38" s="62"/>
      <c r="L38" s="62"/>
      <c r="M38" s="62"/>
      <c r="N38" s="62"/>
      <c r="O38" s="62"/>
    </row>
    <row r="39" spans="1:15" ht="21" customHeight="1" x14ac:dyDescent="0.25">
      <c r="A39" s="94" t="s">
        <v>47</v>
      </c>
      <c r="B39" s="200"/>
      <c r="C39" s="62">
        <v>84</v>
      </c>
      <c r="D39" s="201"/>
      <c r="E39" s="62">
        <v>102</v>
      </c>
      <c r="F39" s="62">
        <v>83</v>
      </c>
      <c r="G39" s="62">
        <v>78</v>
      </c>
      <c r="H39" s="49">
        <v>86</v>
      </c>
      <c r="I39" s="62">
        <v>75</v>
      </c>
      <c r="J39" s="62"/>
      <c r="K39" s="62"/>
      <c r="L39" s="62"/>
      <c r="M39" s="62"/>
      <c r="N39" s="62"/>
      <c r="O39" s="62"/>
    </row>
    <row r="40" spans="1:15" ht="21" customHeight="1" x14ac:dyDescent="0.25">
      <c r="A40" s="94" t="s">
        <v>48</v>
      </c>
      <c r="B40" s="200"/>
      <c r="C40" s="62">
        <v>149</v>
      </c>
      <c r="D40" s="201"/>
      <c r="E40" s="62">
        <v>223</v>
      </c>
      <c r="F40" s="62">
        <v>193</v>
      </c>
      <c r="G40" s="62">
        <v>180</v>
      </c>
      <c r="H40" s="49">
        <v>203</v>
      </c>
      <c r="I40" s="62">
        <v>200</v>
      </c>
      <c r="J40" s="62"/>
      <c r="K40" s="62"/>
      <c r="L40" s="62"/>
      <c r="M40" s="62"/>
      <c r="N40" s="62"/>
      <c r="O40" s="62"/>
    </row>
    <row r="41" spans="1:15" ht="21" customHeight="1" x14ac:dyDescent="0.25">
      <c r="A41" s="94" t="s">
        <v>49</v>
      </c>
      <c r="B41" s="200"/>
      <c r="C41" s="62">
        <v>99</v>
      </c>
      <c r="D41" s="201"/>
      <c r="E41" s="62">
        <v>96</v>
      </c>
      <c r="F41" s="62">
        <v>81</v>
      </c>
      <c r="G41" s="62">
        <v>57</v>
      </c>
      <c r="H41" s="49">
        <v>96</v>
      </c>
      <c r="I41" s="62">
        <v>82</v>
      </c>
      <c r="J41" s="62"/>
      <c r="K41" s="62"/>
      <c r="L41" s="62"/>
      <c r="M41" s="62"/>
      <c r="N41" s="62"/>
      <c r="O41" s="62"/>
    </row>
    <row r="42" spans="1:15" ht="21" customHeight="1" x14ac:dyDescent="0.25">
      <c r="A42" s="94" t="s">
        <v>50</v>
      </c>
      <c r="B42" s="200"/>
      <c r="C42" s="62">
        <v>0</v>
      </c>
      <c r="D42" s="201"/>
      <c r="E42" s="62">
        <v>0</v>
      </c>
      <c r="F42" s="62">
        <v>0</v>
      </c>
      <c r="G42" s="62">
        <v>0</v>
      </c>
      <c r="H42" s="49">
        <v>0</v>
      </c>
      <c r="I42" s="62">
        <v>0</v>
      </c>
      <c r="J42" s="62"/>
      <c r="K42" s="62"/>
      <c r="L42" s="62"/>
      <c r="M42" s="62"/>
      <c r="N42" s="62"/>
      <c r="O42" s="62"/>
    </row>
    <row r="43" spans="1:15" ht="21" customHeight="1" x14ac:dyDescent="0.25">
      <c r="A43" s="94" t="s">
        <v>51</v>
      </c>
      <c r="B43" s="200"/>
      <c r="C43" s="65">
        <v>1927</v>
      </c>
      <c r="D43" s="201"/>
      <c r="E43" s="65">
        <v>1791</v>
      </c>
      <c r="F43" s="62">
        <v>1708</v>
      </c>
      <c r="G43" s="62">
        <v>1643</v>
      </c>
      <c r="H43" s="49">
        <v>1893</v>
      </c>
      <c r="I43" s="62">
        <v>1600</v>
      </c>
      <c r="J43" s="62"/>
      <c r="K43" s="62"/>
      <c r="L43" s="62"/>
      <c r="M43" s="62"/>
      <c r="N43" s="62"/>
      <c r="O43" s="62"/>
    </row>
    <row r="44" spans="1:15" ht="21" customHeight="1" x14ac:dyDescent="0.25">
      <c r="A44" s="12" t="s">
        <v>52</v>
      </c>
      <c r="B44" s="200"/>
      <c r="C44" s="62">
        <v>35</v>
      </c>
      <c r="D44" s="201"/>
      <c r="E44" s="62">
        <v>49</v>
      </c>
      <c r="F44" s="62">
        <v>55</v>
      </c>
      <c r="G44" s="62">
        <v>46</v>
      </c>
      <c r="H44" s="49">
        <v>76</v>
      </c>
      <c r="I44" s="62">
        <v>91</v>
      </c>
      <c r="J44" s="62"/>
      <c r="K44" s="62"/>
      <c r="L44" s="62"/>
      <c r="M44" s="62"/>
      <c r="N44" s="62"/>
      <c r="O44" s="62"/>
    </row>
    <row r="45" spans="1:15" ht="21" customHeight="1" x14ac:dyDescent="0.25">
      <c r="A45" s="12" t="s">
        <v>53</v>
      </c>
      <c r="B45" s="200"/>
      <c r="C45" s="62">
        <v>0</v>
      </c>
      <c r="D45" s="201"/>
      <c r="E45" s="62">
        <v>19</v>
      </c>
      <c r="F45" s="62">
        <v>29</v>
      </c>
      <c r="G45" s="62">
        <v>43</v>
      </c>
      <c r="H45" s="49">
        <v>43</v>
      </c>
      <c r="I45" s="62">
        <v>38</v>
      </c>
      <c r="J45" s="62"/>
      <c r="K45" s="62"/>
      <c r="L45" s="62"/>
      <c r="M45" s="62"/>
      <c r="N45" s="62"/>
      <c r="O45" s="62"/>
    </row>
    <row r="46" spans="1:15" ht="21" customHeight="1" x14ac:dyDescent="0.25">
      <c r="A46" s="12" t="s">
        <v>54</v>
      </c>
      <c r="B46" s="200"/>
      <c r="C46" s="62">
        <v>39</v>
      </c>
      <c r="D46" s="201"/>
      <c r="E46" s="62">
        <v>58</v>
      </c>
      <c r="F46" s="62">
        <v>31</v>
      </c>
      <c r="G46" s="62">
        <v>61</v>
      </c>
      <c r="H46" s="49">
        <v>46</v>
      </c>
      <c r="I46" s="62">
        <v>40</v>
      </c>
      <c r="J46" s="62"/>
      <c r="K46" s="62"/>
      <c r="L46" s="62"/>
      <c r="M46" s="62"/>
      <c r="N46" s="62"/>
      <c r="O46" s="62"/>
    </row>
    <row r="47" spans="1:15" ht="21" customHeight="1" x14ac:dyDescent="0.25">
      <c r="A47" s="12" t="s">
        <v>55</v>
      </c>
      <c r="B47" s="200"/>
      <c r="C47" s="62">
        <v>40</v>
      </c>
      <c r="D47" s="201"/>
      <c r="E47" s="62">
        <v>37</v>
      </c>
      <c r="F47" s="62">
        <v>28</v>
      </c>
      <c r="G47" s="62">
        <v>59</v>
      </c>
      <c r="H47" s="49">
        <v>71</v>
      </c>
      <c r="I47" s="62">
        <v>45</v>
      </c>
      <c r="J47" s="62"/>
      <c r="K47" s="62"/>
      <c r="L47" s="62"/>
      <c r="M47" s="62"/>
      <c r="N47" s="62"/>
      <c r="O47" s="62"/>
    </row>
    <row r="48" spans="1:15" ht="21" customHeight="1" x14ac:dyDescent="0.25">
      <c r="A48" s="12" t="s">
        <v>56</v>
      </c>
      <c r="B48" s="200"/>
      <c r="C48" s="62">
        <v>35</v>
      </c>
      <c r="D48" s="201"/>
      <c r="E48" s="62">
        <v>40</v>
      </c>
      <c r="F48" s="62">
        <v>34</v>
      </c>
      <c r="G48" s="62">
        <v>55</v>
      </c>
      <c r="H48" s="49">
        <v>41</v>
      </c>
      <c r="I48" s="62">
        <v>50</v>
      </c>
      <c r="J48" s="62"/>
      <c r="K48" s="62"/>
      <c r="L48" s="62"/>
      <c r="M48" s="62"/>
      <c r="N48" s="62"/>
      <c r="O48" s="62"/>
    </row>
    <row r="49" spans="1:15" ht="21" customHeight="1" x14ac:dyDescent="0.25">
      <c r="A49" s="12" t="s">
        <v>57</v>
      </c>
      <c r="B49" s="200"/>
      <c r="C49" s="62">
        <v>59</v>
      </c>
      <c r="D49" s="201"/>
      <c r="E49" s="62">
        <v>51</v>
      </c>
      <c r="F49" s="62">
        <v>39</v>
      </c>
      <c r="G49" s="62">
        <v>26</v>
      </c>
      <c r="H49" s="49">
        <v>31</v>
      </c>
      <c r="I49" s="62">
        <v>18</v>
      </c>
      <c r="J49" s="62"/>
      <c r="K49" s="62"/>
      <c r="L49" s="62"/>
      <c r="M49" s="62"/>
      <c r="N49" s="62"/>
      <c r="O49" s="62"/>
    </row>
    <row r="50" spans="1:15" ht="21.75" customHeight="1" x14ac:dyDescent="0.25">
      <c r="A50" s="12" t="s">
        <v>58</v>
      </c>
      <c r="B50" s="200"/>
      <c r="C50" s="62">
        <v>38</v>
      </c>
      <c r="D50" s="201"/>
      <c r="E50" s="62">
        <v>36</v>
      </c>
      <c r="F50" s="62">
        <v>29</v>
      </c>
      <c r="G50" s="62">
        <v>49</v>
      </c>
      <c r="H50" s="62">
        <v>37</v>
      </c>
      <c r="I50" s="62">
        <v>34</v>
      </c>
      <c r="J50" s="62"/>
      <c r="K50" s="62"/>
      <c r="L50" s="62"/>
      <c r="M50" s="62"/>
      <c r="N50" s="62"/>
      <c r="O50" s="62"/>
    </row>
    <row r="51" spans="1:15" ht="21.75" customHeight="1" x14ac:dyDescent="0.25">
      <c r="A51" s="12" t="s">
        <v>20</v>
      </c>
      <c r="B51" s="26"/>
      <c r="C51" s="51">
        <f>SUM(C30:C50)</f>
        <v>3128</v>
      </c>
      <c r="D51" s="120"/>
      <c r="E51" s="51">
        <f t="shared" ref="E51:O51" si="4">SUM(E30:E50)</f>
        <v>3124</v>
      </c>
      <c r="F51" s="51">
        <f t="shared" si="4"/>
        <v>2972</v>
      </c>
      <c r="G51" s="51">
        <f t="shared" si="4"/>
        <v>3112</v>
      </c>
      <c r="H51" s="51">
        <f>SUM(H30:H50)</f>
        <v>3407</v>
      </c>
      <c r="I51" s="51">
        <f t="shared" si="4"/>
        <v>2926</v>
      </c>
      <c r="J51" s="51">
        <f t="shared" si="4"/>
        <v>0</v>
      </c>
      <c r="K51" s="51">
        <f t="shared" si="4"/>
        <v>0</v>
      </c>
      <c r="L51" s="51">
        <f t="shared" si="4"/>
        <v>0</v>
      </c>
      <c r="M51" s="51">
        <f t="shared" si="4"/>
        <v>0</v>
      </c>
      <c r="N51" s="51">
        <f t="shared" si="4"/>
        <v>0</v>
      </c>
      <c r="O51" s="51">
        <f t="shared" si="4"/>
        <v>0</v>
      </c>
    </row>
    <row r="52" spans="1:15" ht="18" customHeight="1" x14ac:dyDescent="0.25">
      <c r="A52" s="196"/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</row>
    <row r="53" spans="1:15" ht="39" x14ac:dyDescent="0.25">
      <c r="A53" s="13" t="s">
        <v>59</v>
      </c>
      <c r="B53" s="14" t="s">
        <v>3</v>
      </c>
      <c r="C53" s="5" t="s">
        <v>4</v>
      </c>
      <c r="D53" s="80" t="s">
        <v>5</v>
      </c>
      <c r="E53" s="5" t="s">
        <v>6</v>
      </c>
      <c r="F53" s="5" t="s">
        <v>7</v>
      </c>
      <c r="G53" s="5" t="s">
        <v>8</v>
      </c>
      <c r="H53" s="5" t="s">
        <v>9</v>
      </c>
      <c r="I53" s="5" t="s">
        <v>10</v>
      </c>
      <c r="J53" s="5" t="s">
        <v>11</v>
      </c>
      <c r="K53" s="5" t="s">
        <v>12</v>
      </c>
      <c r="L53" s="5" t="s">
        <v>13</v>
      </c>
      <c r="M53" s="5" t="s">
        <v>14</v>
      </c>
      <c r="N53" s="5" t="s">
        <v>15</v>
      </c>
      <c r="O53" s="5" t="s">
        <v>16</v>
      </c>
    </row>
    <row r="54" spans="1:15" ht="21" customHeight="1" x14ac:dyDescent="0.25">
      <c r="A54" s="95" t="s">
        <v>60</v>
      </c>
      <c r="B54" s="198">
        <v>1000</v>
      </c>
      <c r="C54" s="63">
        <v>112</v>
      </c>
      <c r="D54" s="199">
        <v>1700</v>
      </c>
      <c r="E54" s="63">
        <v>112</v>
      </c>
      <c r="F54" s="65">
        <v>133</v>
      </c>
      <c r="G54" s="65">
        <v>122</v>
      </c>
      <c r="H54" s="116">
        <v>111</v>
      </c>
      <c r="I54" s="65">
        <v>100</v>
      </c>
      <c r="J54" s="65"/>
      <c r="K54" s="65"/>
      <c r="L54" s="65"/>
      <c r="M54" s="65"/>
      <c r="N54" s="65"/>
      <c r="O54" s="65"/>
    </row>
    <row r="55" spans="1:15" ht="19.5" customHeight="1" x14ac:dyDescent="0.25">
      <c r="A55" s="95" t="s">
        <v>61</v>
      </c>
      <c r="B55" s="200"/>
      <c r="C55" s="63">
        <v>2322</v>
      </c>
      <c r="D55" s="201"/>
      <c r="E55" s="63">
        <v>2322</v>
      </c>
      <c r="F55" s="65">
        <v>2036</v>
      </c>
      <c r="G55" s="65">
        <v>2365</v>
      </c>
      <c r="H55" s="116">
        <v>2230</v>
      </c>
      <c r="I55" s="65">
        <v>1820</v>
      </c>
      <c r="J55" s="65"/>
      <c r="K55" s="65"/>
      <c r="L55" s="65"/>
      <c r="M55" s="65"/>
      <c r="N55" s="65"/>
      <c r="O55" s="65"/>
    </row>
    <row r="56" spans="1:15" ht="18" customHeight="1" x14ac:dyDescent="0.25">
      <c r="A56" s="95" t="s">
        <v>62</v>
      </c>
      <c r="B56" s="200"/>
      <c r="C56" s="63">
        <v>0</v>
      </c>
      <c r="D56" s="201"/>
      <c r="E56" s="63">
        <v>0</v>
      </c>
      <c r="F56" s="65">
        <v>0</v>
      </c>
      <c r="G56" s="65">
        <v>0</v>
      </c>
      <c r="H56" s="116">
        <v>0</v>
      </c>
      <c r="I56" s="65">
        <v>0</v>
      </c>
      <c r="J56" s="65"/>
      <c r="K56" s="65"/>
      <c r="L56" s="65"/>
      <c r="M56" s="65"/>
      <c r="N56" s="65"/>
      <c r="O56" s="65"/>
    </row>
    <row r="57" spans="1:15" ht="18.75" customHeight="1" x14ac:dyDescent="0.25">
      <c r="A57" s="95" t="s">
        <v>63</v>
      </c>
      <c r="B57" s="200"/>
      <c r="C57" s="63">
        <v>0</v>
      </c>
      <c r="D57" s="201"/>
      <c r="E57" s="63">
        <v>0</v>
      </c>
      <c r="F57" s="65">
        <v>0</v>
      </c>
      <c r="G57" s="65">
        <v>0</v>
      </c>
      <c r="H57" s="116">
        <v>0</v>
      </c>
      <c r="I57" s="65">
        <v>0</v>
      </c>
      <c r="J57" s="65"/>
      <c r="K57" s="65"/>
      <c r="L57" s="65"/>
      <c r="M57" s="65"/>
      <c r="N57" s="65"/>
      <c r="O57" s="65"/>
    </row>
    <row r="58" spans="1:15" ht="19.5" customHeight="1" x14ac:dyDescent="0.25">
      <c r="A58" s="95" t="s">
        <v>64</v>
      </c>
      <c r="B58" s="200"/>
      <c r="C58" s="63">
        <v>34</v>
      </c>
      <c r="D58" s="201"/>
      <c r="E58" s="63">
        <v>34</v>
      </c>
      <c r="F58" s="65">
        <v>29</v>
      </c>
      <c r="G58" s="65">
        <v>71</v>
      </c>
      <c r="H58" s="116">
        <v>31</v>
      </c>
      <c r="I58" s="65">
        <v>16</v>
      </c>
      <c r="J58" s="65"/>
      <c r="K58" s="65"/>
      <c r="L58" s="65"/>
      <c r="M58" s="65"/>
      <c r="N58" s="65"/>
      <c r="O58" s="65"/>
    </row>
    <row r="59" spans="1:15" ht="19.5" customHeight="1" x14ac:dyDescent="0.25">
      <c r="A59" s="95" t="s">
        <v>65</v>
      </c>
      <c r="B59" s="200"/>
      <c r="C59" s="63">
        <v>0</v>
      </c>
      <c r="D59" s="201"/>
      <c r="E59" s="63">
        <v>0</v>
      </c>
      <c r="F59" s="65">
        <v>0</v>
      </c>
      <c r="G59" s="65">
        <v>0</v>
      </c>
      <c r="H59" s="116">
        <v>0</v>
      </c>
      <c r="I59" s="65">
        <v>0</v>
      </c>
      <c r="J59" s="65"/>
      <c r="K59" s="65"/>
      <c r="L59" s="65"/>
      <c r="M59" s="65"/>
      <c r="N59" s="65"/>
      <c r="O59" s="65"/>
    </row>
    <row r="60" spans="1:15" ht="19.5" customHeight="1" x14ac:dyDescent="0.25">
      <c r="A60" s="10" t="s">
        <v>66</v>
      </c>
      <c r="B60" s="200"/>
      <c r="C60" s="63">
        <v>0</v>
      </c>
      <c r="D60" s="201"/>
      <c r="E60" s="63">
        <v>0</v>
      </c>
      <c r="F60" s="65">
        <v>0</v>
      </c>
      <c r="G60" s="65">
        <v>0</v>
      </c>
      <c r="H60" s="116">
        <v>0</v>
      </c>
      <c r="I60" s="65">
        <v>0</v>
      </c>
      <c r="J60" s="65"/>
      <c r="K60" s="65"/>
      <c r="L60" s="65"/>
      <c r="M60" s="65"/>
      <c r="N60" s="65"/>
      <c r="O60" s="65"/>
    </row>
    <row r="61" spans="1:15" ht="19.5" customHeight="1" x14ac:dyDescent="0.25">
      <c r="A61" s="10" t="s">
        <v>67</v>
      </c>
      <c r="B61" s="200"/>
      <c r="C61" s="63">
        <v>0</v>
      </c>
      <c r="D61" s="201"/>
      <c r="E61" s="63">
        <v>0</v>
      </c>
      <c r="F61" s="65">
        <v>14</v>
      </c>
      <c r="G61" s="65">
        <v>100</v>
      </c>
      <c r="H61" s="116">
        <v>97</v>
      </c>
      <c r="I61" s="65">
        <v>59</v>
      </c>
      <c r="J61" s="65"/>
      <c r="K61" s="65"/>
      <c r="L61" s="65"/>
      <c r="M61" s="65"/>
      <c r="N61" s="65"/>
      <c r="O61" s="65"/>
    </row>
    <row r="62" spans="1:15" ht="18" customHeight="1" x14ac:dyDescent="0.25">
      <c r="A62" s="10" t="s">
        <v>68</v>
      </c>
      <c r="B62" s="200"/>
      <c r="C62" s="63">
        <v>0</v>
      </c>
      <c r="D62" s="201"/>
      <c r="E62" s="63">
        <v>0</v>
      </c>
      <c r="F62" s="65">
        <v>0</v>
      </c>
      <c r="G62" s="65">
        <v>0</v>
      </c>
      <c r="H62" s="116">
        <v>0</v>
      </c>
      <c r="I62" s="65">
        <v>0</v>
      </c>
      <c r="J62" s="65"/>
      <c r="K62" s="65"/>
      <c r="L62" s="65"/>
      <c r="M62" s="65"/>
      <c r="N62" s="65"/>
      <c r="O62" s="65"/>
    </row>
    <row r="63" spans="1:15" ht="18" customHeight="1" x14ac:dyDescent="0.25">
      <c r="A63" s="10" t="s">
        <v>20</v>
      </c>
      <c r="B63" s="26"/>
      <c r="C63" s="63">
        <f>SUM(C54:C62)</f>
        <v>2468</v>
      </c>
      <c r="D63" s="120"/>
      <c r="E63" s="63">
        <f>SUM(E54:E62)</f>
        <v>2468</v>
      </c>
      <c r="F63" s="63">
        <f>SUM(F54:F62)</f>
        <v>2212</v>
      </c>
      <c r="G63" s="63">
        <f t="shared" ref="G63:O63" si="5">SUM(G54:G62)</f>
        <v>2658</v>
      </c>
      <c r="H63" s="51">
        <f t="shared" si="5"/>
        <v>2469</v>
      </c>
      <c r="I63" s="63">
        <f t="shared" si="5"/>
        <v>1995</v>
      </c>
      <c r="J63" s="63">
        <f t="shared" si="5"/>
        <v>0</v>
      </c>
      <c r="K63" s="63">
        <f t="shared" si="5"/>
        <v>0</v>
      </c>
      <c r="L63" s="63">
        <f t="shared" si="5"/>
        <v>0</v>
      </c>
      <c r="M63" s="63">
        <f t="shared" si="5"/>
        <v>0</v>
      </c>
      <c r="N63" s="63">
        <f t="shared" si="5"/>
        <v>0</v>
      </c>
      <c r="O63" s="63">
        <f t="shared" si="5"/>
        <v>0</v>
      </c>
    </row>
    <row r="64" spans="1:15" ht="20.25" customHeight="1" x14ac:dyDescent="0.25">
      <c r="A64" s="202"/>
      <c r="B64" s="202"/>
      <c r="C64" s="202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</row>
    <row r="65" spans="1:15" ht="39" x14ac:dyDescent="0.25">
      <c r="A65" s="27" t="s">
        <v>69</v>
      </c>
      <c r="B65" s="28" t="s">
        <v>3</v>
      </c>
      <c r="C65" s="5" t="s">
        <v>4</v>
      </c>
      <c r="D65" s="80" t="s">
        <v>5</v>
      </c>
      <c r="E65" s="5" t="s">
        <v>6</v>
      </c>
      <c r="F65" s="5" t="s">
        <v>7</v>
      </c>
      <c r="G65" s="5" t="s">
        <v>8</v>
      </c>
      <c r="H65" s="5" t="s">
        <v>9</v>
      </c>
      <c r="I65" s="5" t="s">
        <v>10</v>
      </c>
      <c r="J65" s="5" t="s">
        <v>11</v>
      </c>
      <c r="K65" s="5" t="s">
        <v>12</v>
      </c>
      <c r="L65" s="5" t="s">
        <v>13</v>
      </c>
      <c r="M65" s="5" t="s">
        <v>14</v>
      </c>
      <c r="N65" s="5" t="s">
        <v>15</v>
      </c>
      <c r="O65" s="5" t="s">
        <v>16</v>
      </c>
    </row>
    <row r="66" spans="1:15" ht="21.75" customHeight="1" x14ac:dyDescent="0.25">
      <c r="A66" s="25" t="s">
        <v>70</v>
      </c>
      <c r="B66" s="26">
        <v>456</v>
      </c>
      <c r="C66" s="50">
        <v>76</v>
      </c>
      <c r="D66" s="26">
        <v>365</v>
      </c>
      <c r="E66" s="50">
        <v>52</v>
      </c>
      <c r="F66" s="84">
        <v>161</v>
      </c>
      <c r="G66" s="84">
        <v>420</v>
      </c>
      <c r="H66" s="84">
        <v>431</v>
      </c>
      <c r="I66" s="84">
        <v>389</v>
      </c>
      <c r="J66" s="84"/>
      <c r="K66" s="84"/>
      <c r="L66" s="84"/>
      <c r="M66" s="84"/>
      <c r="N66" s="84"/>
      <c r="O66" s="84"/>
    </row>
    <row r="67" spans="1:15" ht="16.5" customHeight="1" x14ac:dyDescent="0.25">
      <c r="A67" s="196"/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</row>
    <row r="68" spans="1:15" ht="39" x14ac:dyDescent="0.25">
      <c r="A68" s="15" t="s">
        <v>71</v>
      </c>
      <c r="B68" s="3" t="s">
        <v>3</v>
      </c>
      <c r="C68" s="5" t="s">
        <v>4</v>
      </c>
      <c r="D68" s="80" t="s">
        <v>5</v>
      </c>
      <c r="E68" s="5" t="s">
        <v>6</v>
      </c>
      <c r="F68" s="5" t="s">
        <v>7</v>
      </c>
      <c r="G68" s="5" t="s">
        <v>8</v>
      </c>
      <c r="H68" s="5" t="s">
        <v>9</v>
      </c>
      <c r="I68" s="5" t="s">
        <v>10</v>
      </c>
      <c r="J68" s="5" t="s">
        <v>11</v>
      </c>
      <c r="K68" s="5" t="s">
        <v>12</v>
      </c>
      <c r="L68" s="5" t="s">
        <v>13</v>
      </c>
      <c r="M68" s="5" t="s">
        <v>14</v>
      </c>
      <c r="N68" s="5" t="s">
        <v>15</v>
      </c>
      <c r="O68" s="5" t="s">
        <v>16</v>
      </c>
    </row>
    <row r="69" spans="1:15" ht="16.5" customHeight="1" x14ac:dyDescent="0.25">
      <c r="A69" s="53" t="s">
        <v>72</v>
      </c>
      <c r="B69" s="54">
        <v>100</v>
      </c>
      <c r="C69" s="50">
        <v>107</v>
      </c>
      <c r="D69" s="4">
        <v>100</v>
      </c>
      <c r="E69" s="50">
        <v>27</v>
      </c>
      <c r="F69" s="50">
        <v>91</v>
      </c>
      <c r="G69" s="50">
        <v>100</v>
      </c>
      <c r="H69" s="84">
        <v>101</v>
      </c>
      <c r="I69" s="52">
        <v>100</v>
      </c>
      <c r="J69" s="52"/>
      <c r="K69" s="52"/>
      <c r="L69" s="52"/>
      <c r="M69" s="52"/>
      <c r="N69" s="52"/>
      <c r="O69" s="52"/>
    </row>
    <row r="70" spans="1:15" ht="16.5" customHeight="1" x14ac:dyDescent="0.25">
      <c r="A70" s="53" t="s">
        <v>73</v>
      </c>
      <c r="B70" s="54">
        <v>130</v>
      </c>
      <c r="C70" s="50">
        <v>137</v>
      </c>
      <c r="D70" s="4">
        <v>80</v>
      </c>
      <c r="E70" s="50">
        <v>33</v>
      </c>
      <c r="F70" s="50">
        <v>75</v>
      </c>
      <c r="G70" s="50">
        <v>88</v>
      </c>
      <c r="H70" s="84">
        <v>83</v>
      </c>
      <c r="I70" s="52">
        <v>90</v>
      </c>
      <c r="J70" s="52"/>
      <c r="K70" s="52"/>
      <c r="L70" s="52"/>
      <c r="M70" s="52"/>
      <c r="N70" s="52"/>
      <c r="O70" s="52"/>
    </row>
    <row r="71" spans="1:15" ht="16.5" customHeight="1" x14ac:dyDescent="0.25">
      <c r="A71" s="53" t="s">
        <v>74</v>
      </c>
      <c r="B71" s="54">
        <v>30</v>
      </c>
      <c r="C71" s="50">
        <v>0</v>
      </c>
      <c r="D71" s="4">
        <v>20</v>
      </c>
      <c r="E71" s="50">
        <v>0</v>
      </c>
      <c r="F71" s="84">
        <v>0</v>
      </c>
      <c r="G71" s="50">
        <v>0</v>
      </c>
      <c r="H71" s="84">
        <v>0</v>
      </c>
      <c r="I71" s="52">
        <v>0</v>
      </c>
      <c r="J71" s="52"/>
      <c r="K71" s="52"/>
      <c r="L71" s="52"/>
      <c r="M71" s="52"/>
      <c r="N71" s="52"/>
      <c r="O71" s="52"/>
    </row>
    <row r="72" spans="1:15" ht="30.75" x14ac:dyDescent="0.25">
      <c r="A72" s="79" t="s">
        <v>75</v>
      </c>
      <c r="B72" s="54">
        <v>250</v>
      </c>
      <c r="C72" s="50">
        <v>308</v>
      </c>
      <c r="D72" s="4">
        <v>125</v>
      </c>
      <c r="E72" s="50">
        <v>116</v>
      </c>
      <c r="F72" s="50">
        <v>220</v>
      </c>
      <c r="G72" s="50">
        <v>160</v>
      </c>
      <c r="H72" s="84">
        <v>0</v>
      </c>
      <c r="I72" s="52">
        <v>0</v>
      </c>
      <c r="J72" s="52"/>
      <c r="K72" s="52"/>
      <c r="L72" s="52"/>
      <c r="M72" s="52"/>
      <c r="N72" s="52"/>
      <c r="O72" s="52"/>
    </row>
    <row r="73" spans="1:15" ht="16.5" customHeight="1" x14ac:dyDescent="0.25">
      <c r="A73" s="53" t="s">
        <v>76</v>
      </c>
      <c r="B73" s="54">
        <v>100</v>
      </c>
      <c r="C73" s="50">
        <v>106</v>
      </c>
      <c r="D73" s="4">
        <v>60</v>
      </c>
      <c r="E73" s="50">
        <v>74</v>
      </c>
      <c r="F73" s="50">
        <v>108</v>
      </c>
      <c r="G73" s="50">
        <v>112</v>
      </c>
      <c r="H73" s="84">
        <v>120</v>
      </c>
      <c r="I73" s="52">
        <v>120</v>
      </c>
      <c r="J73" s="52"/>
      <c r="K73" s="52"/>
      <c r="L73" s="52"/>
      <c r="M73" s="52"/>
      <c r="N73" s="52"/>
      <c r="O73" s="52"/>
    </row>
    <row r="74" spans="1:15" ht="16.5" customHeight="1" x14ac:dyDescent="0.25">
      <c r="A74" s="53" t="s">
        <v>77</v>
      </c>
      <c r="B74" s="54">
        <v>180</v>
      </c>
      <c r="C74" s="50">
        <v>151</v>
      </c>
      <c r="D74" s="4">
        <v>80</v>
      </c>
      <c r="E74" s="50">
        <v>31</v>
      </c>
      <c r="F74" s="50">
        <v>112</v>
      </c>
      <c r="G74" s="50">
        <v>104</v>
      </c>
      <c r="H74" s="84">
        <v>116</v>
      </c>
      <c r="I74" s="52">
        <v>120</v>
      </c>
      <c r="J74" s="52"/>
      <c r="K74" s="52"/>
      <c r="L74" s="52"/>
      <c r="M74" s="52"/>
      <c r="N74" s="52"/>
      <c r="O74" s="52"/>
    </row>
    <row r="75" spans="1:15" s="77" customFormat="1" ht="16.5" customHeight="1" x14ac:dyDescent="0.25">
      <c r="A75" s="53" t="s">
        <v>78</v>
      </c>
      <c r="B75" s="54">
        <v>300</v>
      </c>
      <c r="C75" s="50">
        <v>315</v>
      </c>
      <c r="D75" s="4" t="s">
        <v>23</v>
      </c>
      <c r="E75" s="4" t="s">
        <v>23</v>
      </c>
      <c r="F75" s="4" t="s">
        <v>23</v>
      </c>
      <c r="G75" s="4" t="s">
        <v>23</v>
      </c>
      <c r="H75" s="4" t="s">
        <v>23</v>
      </c>
      <c r="I75" s="54" t="s">
        <v>23</v>
      </c>
      <c r="J75" s="54" t="s">
        <v>23</v>
      </c>
      <c r="K75" s="54" t="s">
        <v>23</v>
      </c>
      <c r="L75" s="54" t="s">
        <v>23</v>
      </c>
      <c r="M75" s="54" t="s">
        <v>23</v>
      </c>
      <c r="N75" s="54" t="s">
        <v>23</v>
      </c>
      <c r="O75" s="54" t="s">
        <v>23</v>
      </c>
    </row>
    <row r="76" spans="1:15" ht="16.5" customHeight="1" x14ac:dyDescent="0.25">
      <c r="A76" s="53" t="s">
        <v>79</v>
      </c>
      <c r="B76" s="54">
        <v>600</v>
      </c>
      <c r="C76" s="50">
        <v>704</v>
      </c>
      <c r="D76" s="4" t="s">
        <v>23</v>
      </c>
      <c r="E76" s="4" t="s">
        <v>23</v>
      </c>
      <c r="F76" s="4" t="s">
        <v>23</v>
      </c>
      <c r="G76" s="4" t="s">
        <v>23</v>
      </c>
      <c r="H76" s="4" t="s">
        <v>23</v>
      </c>
      <c r="I76" s="54" t="s">
        <v>23</v>
      </c>
      <c r="J76" s="54" t="s">
        <v>23</v>
      </c>
      <c r="K76" s="54" t="s">
        <v>23</v>
      </c>
      <c r="L76" s="54" t="s">
        <v>23</v>
      </c>
      <c r="M76" s="54" t="s">
        <v>23</v>
      </c>
      <c r="N76" s="54" t="s">
        <v>23</v>
      </c>
      <c r="O76" s="54" t="s">
        <v>23</v>
      </c>
    </row>
    <row r="77" spans="1:15" ht="16.5" customHeight="1" x14ac:dyDescent="0.25">
      <c r="A77" s="53" t="s">
        <v>80</v>
      </c>
      <c r="B77" s="54">
        <v>100</v>
      </c>
      <c r="C77" s="50">
        <v>132</v>
      </c>
      <c r="D77" s="4" t="s">
        <v>23</v>
      </c>
      <c r="E77" s="4" t="s">
        <v>23</v>
      </c>
      <c r="F77" s="4" t="s">
        <v>23</v>
      </c>
      <c r="G77" s="4" t="s">
        <v>23</v>
      </c>
      <c r="H77" s="4" t="s">
        <v>23</v>
      </c>
      <c r="I77" s="54" t="s">
        <v>23</v>
      </c>
      <c r="J77" s="54" t="s">
        <v>23</v>
      </c>
      <c r="K77" s="54" t="s">
        <v>23</v>
      </c>
      <c r="L77" s="54" t="s">
        <v>23</v>
      </c>
      <c r="M77" s="54" t="s">
        <v>23</v>
      </c>
      <c r="N77" s="54" t="s">
        <v>23</v>
      </c>
      <c r="O77" s="54" t="s">
        <v>23</v>
      </c>
    </row>
    <row r="78" spans="1:15" ht="16.5" customHeight="1" x14ac:dyDescent="0.25">
      <c r="A78" s="53" t="s">
        <v>20</v>
      </c>
      <c r="B78" s="54">
        <f t="shared" ref="B78:O78" si="6">SUM(B69:B74)</f>
        <v>790</v>
      </c>
      <c r="C78" s="4">
        <f t="shared" si="6"/>
        <v>809</v>
      </c>
      <c r="D78" s="4">
        <f t="shared" si="6"/>
        <v>465</v>
      </c>
      <c r="E78" s="4">
        <f t="shared" si="6"/>
        <v>281</v>
      </c>
      <c r="F78" s="4">
        <f t="shared" si="6"/>
        <v>606</v>
      </c>
      <c r="G78" s="4">
        <f t="shared" si="6"/>
        <v>564</v>
      </c>
      <c r="H78" s="4">
        <f t="shared" si="6"/>
        <v>420</v>
      </c>
      <c r="I78" s="54">
        <f t="shared" si="6"/>
        <v>430</v>
      </c>
      <c r="J78" s="54">
        <f t="shared" si="6"/>
        <v>0</v>
      </c>
      <c r="K78" s="54">
        <f t="shared" si="6"/>
        <v>0</v>
      </c>
      <c r="L78" s="54">
        <f t="shared" si="6"/>
        <v>0</v>
      </c>
      <c r="M78" s="54">
        <f t="shared" si="6"/>
        <v>0</v>
      </c>
      <c r="N78" s="54">
        <f t="shared" si="6"/>
        <v>0</v>
      </c>
      <c r="O78" s="54">
        <f t="shared" si="6"/>
        <v>0</v>
      </c>
    </row>
    <row r="79" spans="1:15" ht="39" x14ac:dyDescent="0.25">
      <c r="A79" s="15" t="s">
        <v>81</v>
      </c>
      <c r="B79" s="3" t="s">
        <v>3</v>
      </c>
      <c r="C79" s="5" t="s">
        <v>4</v>
      </c>
      <c r="D79" s="80" t="s">
        <v>5</v>
      </c>
      <c r="E79" s="5" t="s">
        <v>6</v>
      </c>
      <c r="F79" s="5" t="s">
        <v>7</v>
      </c>
      <c r="G79" s="5" t="s">
        <v>8</v>
      </c>
      <c r="H79" s="5" t="s">
        <v>9</v>
      </c>
      <c r="I79" s="5" t="s">
        <v>10</v>
      </c>
      <c r="J79" s="5" t="s">
        <v>11</v>
      </c>
      <c r="K79" s="5" t="s">
        <v>12</v>
      </c>
      <c r="L79" s="5" t="s">
        <v>13</v>
      </c>
      <c r="M79" s="5" t="s">
        <v>14</v>
      </c>
      <c r="N79" s="5" t="s">
        <v>15</v>
      </c>
      <c r="O79" s="5" t="s">
        <v>16</v>
      </c>
    </row>
    <row r="80" spans="1:15" ht="21" customHeight="1" x14ac:dyDescent="0.25">
      <c r="A80" s="16" t="s">
        <v>82</v>
      </c>
      <c r="B80" s="197">
        <v>100</v>
      </c>
      <c r="C80" s="63">
        <v>2</v>
      </c>
      <c r="D80" s="4">
        <v>100</v>
      </c>
      <c r="E80" s="63">
        <v>27</v>
      </c>
      <c r="F80" s="63">
        <v>32</v>
      </c>
      <c r="G80" s="63">
        <v>33</v>
      </c>
      <c r="H80" s="117">
        <v>42</v>
      </c>
      <c r="I80" s="118">
        <v>41</v>
      </c>
      <c r="J80" s="118"/>
      <c r="K80" s="118"/>
      <c r="L80" s="118"/>
      <c r="M80" s="118"/>
      <c r="N80" s="118"/>
      <c r="O80" s="118"/>
    </row>
    <row r="81" spans="1:15" ht="21" customHeight="1" x14ac:dyDescent="0.25">
      <c r="A81" s="16" t="s">
        <v>83</v>
      </c>
      <c r="B81" s="17">
        <v>130</v>
      </c>
      <c r="C81" s="63">
        <v>50</v>
      </c>
      <c r="D81" s="4">
        <v>80</v>
      </c>
      <c r="E81" s="63">
        <v>33</v>
      </c>
      <c r="F81" s="63">
        <v>5</v>
      </c>
      <c r="G81" s="63">
        <v>31</v>
      </c>
      <c r="H81" s="117">
        <v>40</v>
      </c>
      <c r="I81" s="118">
        <v>39</v>
      </c>
      <c r="J81" s="118"/>
      <c r="K81" s="118"/>
      <c r="L81" s="118"/>
      <c r="M81" s="118"/>
      <c r="N81" s="118"/>
      <c r="O81" s="118"/>
    </row>
    <row r="82" spans="1:15" ht="19.5" customHeight="1" x14ac:dyDescent="0.25">
      <c r="A82" s="16" t="s">
        <v>84</v>
      </c>
      <c r="B82" s="17">
        <v>30</v>
      </c>
      <c r="C82" s="114">
        <v>0</v>
      </c>
      <c r="D82" s="4">
        <v>20</v>
      </c>
      <c r="E82" s="114">
        <v>0</v>
      </c>
      <c r="F82" s="63">
        <v>0</v>
      </c>
      <c r="G82" s="63">
        <v>0</v>
      </c>
      <c r="H82" s="117">
        <v>0</v>
      </c>
      <c r="I82" s="118">
        <v>0</v>
      </c>
      <c r="J82" s="118"/>
      <c r="K82" s="118"/>
      <c r="L82" s="118"/>
      <c r="M82" s="118"/>
      <c r="N82" s="118"/>
      <c r="O82" s="118"/>
    </row>
    <row r="83" spans="1:15" ht="30" x14ac:dyDescent="0.25">
      <c r="A83" s="7" t="s">
        <v>85</v>
      </c>
      <c r="B83" s="17">
        <v>250</v>
      </c>
      <c r="C83" s="63">
        <v>99</v>
      </c>
      <c r="D83" s="4">
        <v>125</v>
      </c>
      <c r="E83" s="63">
        <v>204</v>
      </c>
      <c r="F83" s="63">
        <v>126</v>
      </c>
      <c r="G83" s="63">
        <v>20</v>
      </c>
      <c r="H83" s="117">
        <v>0</v>
      </c>
      <c r="I83" s="118">
        <v>117</v>
      </c>
      <c r="J83" s="118"/>
      <c r="K83" s="118"/>
      <c r="L83" s="118"/>
      <c r="M83" s="118"/>
      <c r="N83" s="118"/>
      <c r="O83" s="118"/>
    </row>
    <row r="84" spans="1:15" ht="20.25" customHeight="1" x14ac:dyDescent="0.25">
      <c r="A84" s="16" t="s">
        <v>86</v>
      </c>
      <c r="B84" s="17">
        <v>100</v>
      </c>
      <c r="C84" s="63">
        <v>34</v>
      </c>
      <c r="D84" s="4">
        <v>60</v>
      </c>
      <c r="E84" s="63">
        <v>76</v>
      </c>
      <c r="F84" s="63">
        <v>62</v>
      </c>
      <c r="G84" s="63">
        <v>85</v>
      </c>
      <c r="H84" s="117">
        <v>81</v>
      </c>
      <c r="I84" s="118">
        <v>81</v>
      </c>
      <c r="J84" s="118"/>
      <c r="K84" s="118"/>
      <c r="L84" s="118"/>
      <c r="M84" s="118"/>
      <c r="N84" s="118"/>
      <c r="O84" s="118"/>
    </row>
    <row r="85" spans="1:15" ht="21" customHeight="1" x14ac:dyDescent="0.25">
      <c r="A85" s="16" t="s">
        <v>87</v>
      </c>
      <c r="B85" s="17">
        <v>180</v>
      </c>
      <c r="C85" s="63">
        <v>34</v>
      </c>
      <c r="D85" s="4">
        <v>80</v>
      </c>
      <c r="E85" s="63">
        <v>31</v>
      </c>
      <c r="F85" s="63">
        <v>13</v>
      </c>
      <c r="G85" s="63">
        <v>55</v>
      </c>
      <c r="H85" s="117">
        <v>53</v>
      </c>
      <c r="I85" s="118">
        <v>66</v>
      </c>
      <c r="J85" s="118"/>
      <c r="K85" s="118"/>
      <c r="L85" s="118"/>
      <c r="M85" s="118"/>
      <c r="N85" s="118"/>
      <c r="O85" s="118"/>
    </row>
    <row r="86" spans="1:15" ht="22.5" customHeight="1" x14ac:dyDescent="0.25">
      <c r="A86" s="16" t="s">
        <v>78</v>
      </c>
      <c r="B86" s="17">
        <v>300</v>
      </c>
      <c r="C86" s="63">
        <v>159</v>
      </c>
      <c r="D86" s="4" t="s">
        <v>23</v>
      </c>
      <c r="E86" s="4" t="s">
        <v>23</v>
      </c>
      <c r="F86" s="4" t="s">
        <v>23</v>
      </c>
      <c r="G86" s="4" t="s">
        <v>23</v>
      </c>
      <c r="H86" s="4" t="s">
        <v>23</v>
      </c>
      <c r="I86" s="4" t="s">
        <v>23</v>
      </c>
      <c r="J86" s="4" t="s">
        <v>23</v>
      </c>
      <c r="K86" s="4" t="s">
        <v>23</v>
      </c>
      <c r="L86" s="4" t="s">
        <v>23</v>
      </c>
      <c r="M86" s="4" t="s">
        <v>23</v>
      </c>
      <c r="N86" s="4" t="s">
        <v>23</v>
      </c>
      <c r="O86" s="4" t="s">
        <v>23</v>
      </c>
    </row>
    <row r="87" spans="1:15" ht="20.25" customHeight="1" x14ac:dyDescent="0.25">
      <c r="A87" s="16" t="s">
        <v>79</v>
      </c>
      <c r="B87" s="17">
        <v>600</v>
      </c>
      <c r="C87" s="63">
        <v>1163</v>
      </c>
      <c r="D87" s="4" t="s">
        <v>88</v>
      </c>
      <c r="E87" s="4" t="s">
        <v>88</v>
      </c>
      <c r="F87" s="4" t="s">
        <v>88</v>
      </c>
      <c r="G87" s="203">
        <v>378</v>
      </c>
      <c r="H87" s="4">
        <v>47</v>
      </c>
      <c r="I87" s="4">
        <v>18</v>
      </c>
      <c r="J87" s="4" t="s">
        <v>88</v>
      </c>
      <c r="K87" s="4" t="s">
        <v>88</v>
      </c>
      <c r="L87" s="4" t="s">
        <v>88</v>
      </c>
      <c r="M87" s="4" t="s">
        <v>88</v>
      </c>
      <c r="N87" s="4" t="s">
        <v>88</v>
      </c>
      <c r="O87" s="4" t="s">
        <v>88</v>
      </c>
    </row>
    <row r="88" spans="1:15" ht="21.75" customHeight="1" x14ac:dyDescent="0.25">
      <c r="A88" s="16" t="s">
        <v>80</v>
      </c>
      <c r="B88" s="17">
        <v>100</v>
      </c>
      <c r="C88" s="63" t="s">
        <v>89</v>
      </c>
      <c r="D88" s="4" t="s">
        <v>23</v>
      </c>
      <c r="E88" s="4" t="s">
        <v>23</v>
      </c>
      <c r="F88" s="4" t="s">
        <v>23</v>
      </c>
      <c r="G88" s="4" t="s">
        <v>23</v>
      </c>
      <c r="H88" s="4" t="s">
        <v>23</v>
      </c>
      <c r="I88" s="4" t="s">
        <v>23</v>
      </c>
      <c r="J88" s="4" t="s">
        <v>23</v>
      </c>
      <c r="K88" s="4" t="s">
        <v>23</v>
      </c>
      <c r="L88" s="4" t="s">
        <v>23</v>
      </c>
      <c r="M88" s="4" t="s">
        <v>23</v>
      </c>
      <c r="N88" s="4" t="s">
        <v>23</v>
      </c>
      <c r="O88" s="4" t="s">
        <v>23</v>
      </c>
    </row>
    <row r="89" spans="1:15" ht="20.25" customHeight="1" x14ac:dyDescent="0.25">
      <c r="A89" s="17" t="s">
        <v>27</v>
      </c>
      <c r="B89" s="115">
        <v>1790</v>
      </c>
      <c r="C89" s="119">
        <f>SUM(C80:C85)</f>
        <v>219</v>
      </c>
      <c r="D89" s="115">
        <v>465</v>
      </c>
      <c r="E89" s="119">
        <f t="shared" ref="E89:O89" si="7">SUM(E80:E85)</f>
        <v>371</v>
      </c>
      <c r="F89" s="119">
        <f t="shared" si="7"/>
        <v>238</v>
      </c>
      <c r="G89" s="119">
        <f>SUM(G80:G87)</f>
        <v>602</v>
      </c>
      <c r="H89" s="96">
        <f>SUM(H80:H87)</f>
        <v>263</v>
      </c>
      <c r="I89" s="119">
        <f>SUM(I80:I85)+I87</f>
        <v>362</v>
      </c>
      <c r="J89" s="119">
        <f t="shared" si="7"/>
        <v>0</v>
      </c>
      <c r="K89" s="119">
        <f t="shared" si="7"/>
        <v>0</v>
      </c>
      <c r="L89" s="119">
        <f t="shared" si="7"/>
        <v>0</v>
      </c>
      <c r="M89" s="119">
        <f t="shared" si="7"/>
        <v>0</v>
      </c>
      <c r="N89" s="119">
        <f t="shared" si="7"/>
        <v>0</v>
      </c>
      <c r="O89" s="119">
        <f t="shared" si="7"/>
        <v>0</v>
      </c>
    </row>
    <row r="90" spans="1:15" ht="17.25" customHeight="1" x14ac:dyDescent="0.25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/>
      <c r="O90" s="196"/>
    </row>
    <row r="91" spans="1:15" ht="39" x14ac:dyDescent="0.25">
      <c r="A91" s="15" t="s">
        <v>90</v>
      </c>
      <c r="B91" s="2" t="s">
        <v>3</v>
      </c>
      <c r="C91" s="5" t="s">
        <v>4</v>
      </c>
      <c r="D91" s="80" t="s">
        <v>5</v>
      </c>
      <c r="E91" s="5" t="s">
        <v>6</v>
      </c>
      <c r="F91" s="5" t="s">
        <v>7</v>
      </c>
      <c r="G91" s="5" t="s">
        <v>8</v>
      </c>
      <c r="H91" s="5" t="s">
        <v>9</v>
      </c>
      <c r="I91" s="5" t="s">
        <v>10</v>
      </c>
      <c r="J91" s="5" t="s">
        <v>11</v>
      </c>
      <c r="K91" s="5" t="s">
        <v>12</v>
      </c>
      <c r="L91" s="5" t="s">
        <v>13</v>
      </c>
      <c r="M91" s="5" t="s">
        <v>14</v>
      </c>
      <c r="N91" s="5" t="s">
        <v>15</v>
      </c>
      <c r="O91" s="5" t="s">
        <v>16</v>
      </c>
    </row>
    <row r="92" spans="1:15" s="78" customFormat="1" ht="18.75" customHeight="1" x14ac:dyDescent="0.25">
      <c r="A92" s="16" t="s">
        <v>82</v>
      </c>
      <c r="B92" s="26" t="s">
        <v>91</v>
      </c>
      <c r="C92" s="114">
        <v>13</v>
      </c>
      <c r="D92" s="120" t="s">
        <v>91</v>
      </c>
      <c r="E92" s="114">
        <v>15</v>
      </c>
      <c r="F92" s="114">
        <v>15</v>
      </c>
      <c r="G92" s="114">
        <v>10</v>
      </c>
      <c r="H92" s="121">
        <v>13</v>
      </c>
      <c r="I92" s="63">
        <v>19</v>
      </c>
      <c r="J92" s="114"/>
      <c r="K92" s="114"/>
      <c r="L92" s="114"/>
      <c r="M92" s="114"/>
      <c r="N92" s="114"/>
      <c r="O92" s="114"/>
    </row>
    <row r="93" spans="1:15" s="78" customFormat="1" ht="20.25" customHeight="1" x14ac:dyDescent="0.25">
      <c r="A93" s="16" t="s">
        <v>83</v>
      </c>
      <c r="B93" s="26" t="s">
        <v>91</v>
      </c>
      <c r="C93" s="114">
        <v>156</v>
      </c>
      <c r="D93" s="120" t="s">
        <v>91</v>
      </c>
      <c r="E93" s="114">
        <v>124</v>
      </c>
      <c r="F93" s="114">
        <v>139</v>
      </c>
      <c r="G93" s="114">
        <v>177</v>
      </c>
      <c r="H93" s="121">
        <v>159</v>
      </c>
      <c r="I93" s="63">
        <v>174</v>
      </c>
      <c r="J93" s="114"/>
      <c r="K93" s="114"/>
      <c r="L93" s="114"/>
      <c r="M93" s="114"/>
      <c r="N93" s="114"/>
      <c r="O93" s="114"/>
    </row>
    <row r="94" spans="1:15" s="78" customFormat="1" ht="18" customHeight="1" x14ac:dyDescent="0.25">
      <c r="A94" s="16" t="s">
        <v>84</v>
      </c>
      <c r="B94" s="26" t="s">
        <v>91</v>
      </c>
      <c r="C94" s="114">
        <v>0</v>
      </c>
      <c r="D94" s="120"/>
      <c r="E94" s="114">
        <v>0</v>
      </c>
      <c r="F94" s="114">
        <v>0</v>
      </c>
      <c r="G94" s="114">
        <v>0</v>
      </c>
      <c r="H94" s="121">
        <v>0</v>
      </c>
      <c r="I94" s="63">
        <v>0</v>
      </c>
      <c r="J94" s="114"/>
      <c r="K94" s="114"/>
      <c r="L94" s="114"/>
      <c r="M94" s="114"/>
      <c r="N94" s="114"/>
      <c r="O94" s="114"/>
    </row>
    <row r="95" spans="1:15" ht="20.25" customHeight="1" x14ac:dyDescent="0.25">
      <c r="A95" s="16" t="s">
        <v>92</v>
      </c>
      <c r="B95" s="26" t="s">
        <v>91</v>
      </c>
      <c r="C95" s="63">
        <v>5584</v>
      </c>
      <c r="D95" s="120" t="s">
        <v>91</v>
      </c>
      <c r="E95" s="63">
        <v>5687</v>
      </c>
      <c r="F95" s="63">
        <v>5341</v>
      </c>
      <c r="G95" s="63">
        <v>5085</v>
      </c>
      <c r="H95" s="51">
        <f>SUM(6248+47)</f>
        <v>6295</v>
      </c>
      <c r="I95" s="63">
        <v>6322</v>
      </c>
      <c r="J95" s="63"/>
      <c r="K95" s="63"/>
      <c r="L95" s="63"/>
      <c r="M95" s="63"/>
      <c r="N95" s="63"/>
      <c r="O95" s="63"/>
    </row>
    <row r="96" spans="1:15" ht="19.5" customHeight="1" x14ac:dyDescent="0.25">
      <c r="A96" s="16" t="s">
        <v>86</v>
      </c>
      <c r="B96" s="26" t="s">
        <v>91</v>
      </c>
      <c r="C96" s="63">
        <v>144</v>
      </c>
      <c r="D96" s="120" t="s">
        <v>91</v>
      </c>
      <c r="E96" s="63">
        <v>122</v>
      </c>
      <c r="F96" s="63">
        <v>177</v>
      </c>
      <c r="G96" s="63">
        <v>155</v>
      </c>
      <c r="H96" s="51">
        <v>150</v>
      </c>
      <c r="I96" s="63">
        <v>152</v>
      </c>
      <c r="J96" s="63"/>
      <c r="K96" s="63"/>
      <c r="L96" s="63"/>
      <c r="M96" s="63"/>
      <c r="N96" s="63"/>
      <c r="O96" s="63"/>
    </row>
    <row r="97" spans="1:15" ht="20.25" customHeight="1" x14ac:dyDescent="0.25">
      <c r="A97" s="16" t="s">
        <v>87</v>
      </c>
      <c r="B97" s="26" t="s">
        <v>91</v>
      </c>
      <c r="C97" s="63">
        <v>57</v>
      </c>
      <c r="D97" s="120" t="s">
        <v>91</v>
      </c>
      <c r="E97" s="63">
        <v>28</v>
      </c>
      <c r="F97" s="63">
        <v>65</v>
      </c>
      <c r="G97" s="63">
        <v>108</v>
      </c>
      <c r="H97" s="51">
        <v>366</v>
      </c>
      <c r="I97" s="63">
        <v>64</v>
      </c>
      <c r="J97" s="63"/>
      <c r="K97" s="63"/>
      <c r="L97" s="63"/>
      <c r="M97" s="63"/>
      <c r="N97" s="63"/>
      <c r="O97" s="63"/>
    </row>
    <row r="98" spans="1:15" ht="20.25" customHeight="1" x14ac:dyDescent="0.25">
      <c r="A98" s="16" t="s">
        <v>93</v>
      </c>
      <c r="B98" s="26" t="s">
        <v>91</v>
      </c>
      <c r="C98" s="63">
        <v>58910</v>
      </c>
      <c r="D98" s="120" t="s">
        <v>91</v>
      </c>
      <c r="E98" s="63">
        <v>53868</v>
      </c>
      <c r="F98" s="63">
        <v>58168</v>
      </c>
      <c r="G98" s="63">
        <v>57334</v>
      </c>
      <c r="H98" s="51">
        <v>61337</v>
      </c>
      <c r="I98" s="66">
        <v>58958</v>
      </c>
      <c r="J98" s="63"/>
      <c r="K98" s="63"/>
      <c r="L98" s="63"/>
      <c r="M98" s="63"/>
      <c r="N98" s="63"/>
      <c r="O98" s="63"/>
    </row>
    <row r="99" spans="1:15" ht="18" customHeight="1" x14ac:dyDescent="0.25">
      <c r="A99" s="16" t="s">
        <v>94</v>
      </c>
      <c r="B99" s="26" t="s">
        <v>91</v>
      </c>
      <c r="C99" s="63">
        <v>245</v>
      </c>
      <c r="D99" s="120" t="s">
        <v>91</v>
      </c>
      <c r="E99" s="63">
        <v>207</v>
      </c>
      <c r="F99" s="63">
        <v>211</v>
      </c>
      <c r="G99" s="63">
        <v>253</v>
      </c>
      <c r="H99" s="51">
        <v>242</v>
      </c>
      <c r="I99" s="63">
        <v>252</v>
      </c>
      <c r="J99" s="63"/>
      <c r="K99" s="63"/>
      <c r="L99" s="63"/>
      <c r="M99" s="63"/>
      <c r="N99" s="63"/>
      <c r="O99" s="63"/>
    </row>
    <row r="100" spans="1:15" ht="21.75" customHeight="1" x14ac:dyDescent="0.25">
      <c r="A100" s="16" t="s">
        <v>78</v>
      </c>
      <c r="B100" s="26" t="s">
        <v>91</v>
      </c>
      <c r="C100" s="63">
        <v>701</v>
      </c>
      <c r="D100" s="120" t="s">
        <v>91</v>
      </c>
      <c r="E100" s="63">
        <v>736</v>
      </c>
      <c r="F100" s="63">
        <v>946</v>
      </c>
      <c r="G100" s="63">
        <v>750</v>
      </c>
      <c r="H100" s="51">
        <v>980</v>
      </c>
      <c r="I100" s="66">
        <v>999</v>
      </c>
      <c r="J100" s="63"/>
      <c r="K100" s="63"/>
      <c r="L100" s="63"/>
      <c r="M100" s="63"/>
      <c r="N100" s="63"/>
      <c r="O100" s="63"/>
    </row>
    <row r="101" spans="1:15" ht="18" customHeight="1" x14ac:dyDescent="0.25">
      <c r="A101" s="16" t="s">
        <v>95</v>
      </c>
      <c r="B101" s="26" t="s">
        <v>91</v>
      </c>
      <c r="C101" s="63">
        <v>4841</v>
      </c>
      <c r="D101" s="120" t="s">
        <v>91</v>
      </c>
      <c r="E101" s="63">
        <v>4640</v>
      </c>
      <c r="F101" s="63">
        <v>4970</v>
      </c>
      <c r="G101" s="114">
        <v>4536</v>
      </c>
      <c r="H101" s="51">
        <v>5809</v>
      </c>
      <c r="I101" s="63">
        <v>5533</v>
      </c>
      <c r="J101" s="63"/>
      <c r="K101" s="63"/>
      <c r="L101" s="63"/>
      <c r="M101" s="63"/>
      <c r="N101" s="63"/>
      <c r="O101" s="63"/>
    </row>
    <row r="102" spans="1:15" ht="18.75" customHeight="1" x14ac:dyDescent="0.25">
      <c r="A102" s="16" t="s">
        <v>96</v>
      </c>
      <c r="B102" s="26" t="s">
        <v>91</v>
      </c>
      <c r="C102" s="63">
        <v>19</v>
      </c>
      <c r="D102" s="120" t="s">
        <v>91</v>
      </c>
      <c r="E102" s="63">
        <v>16</v>
      </c>
      <c r="F102" s="63">
        <v>23</v>
      </c>
      <c r="G102" s="63">
        <v>16</v>
      </c>
      <c r="H102" s="51">
        <v>16</v>
      </c>
      <c r="I102" s="63">
        <v>14</v>
      </c>
      <c r="J102" s="63"/>
      <c r="K102" s="63"/>
      <c r="L102" s="63"/>
      <c r="M102" s="63"/>
      <c r="N102" s="63"/>
      <c r="O102" s="63"/>
    </row>
    <row r="103" spans="1:15" ht="18" customHeight="1" x14ac:dyDescent="0.25">
      <c r="A103" s="17" t="s">
        <v>27</v>
      </c>
      <c r="B103" s="26" t="s">
        <v>91</v>
      </c>
      <c r="C103" s="119">
        <f>SUM(C92:C102)</f>
        <v>70670</v>
      </c>
      <c r="D103" s="119" t="s">
        <v>91</v>
      </c>
      <c r="E103" s="119">
        <f t="shared" ref="E103:F103" si="8">SUM(E92:E102)</f>
        <v>65443</v>
      </c>
      <c r="F103" s="119">
        <f t="shared" si="8"/>
        <v>70055</v>
      </c>
      <c r="G103" s="119">
        <f t="shared" ref="G103" si="9">SUM(G92:G102)</f>
        <v>68424</v>
      </c>
      <c r="H103" s="96">
        <f t="shared" ref="H103" si="10">SUM(H92:H102)</f>
        <v>75367</v>
      </c>
      <c r="I103" s="119">
        <f t="shared" ref="I103" si="11">SUM(I92:I102)</f>
        <v>72487</v>
      </c>
      <c r="J103" s="119">
        <f t="shared" ref="J103" si="12">SUM(J92:J102)</f>
        <v>0</v>
      </c>
      <c r="K103" s="119">
        <f t="shared" ref="K103" si="13">SUM(K92:K102)</f>
        <v>0</v>
      </c>
      <c r="L103" s="119">
        <f t="shared" ref="L103" si="14">SUM(L92:L102)</f>
        <v>0</v>
      </c>
      <c r="M103" s="119">
        <f t="shared" ref="M103" si="15">SUM(M92:M102)</f>
        <v>0</v>
      </c>
      <c r="N103" s="119">
        <f t="shared" ref="N103" si="16">SUM(N92:N102)</f>
        <v>0</v>
      </c>
      <c r="O103" s="119">
        <f t="shared" ref="O103" si="17">SUM(O92:O102)</f>
        <v>0</v>
      </c>
    </row>
    <row r="104" spans="1:15" ht="20.25" customHeight="1" x14ac:dyDescent="0.25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/>
      <c r="O104" s="196"/>
    </row>
    <row r="105" spans="1:15" ht="39" x14ac:dyDescent="0.25">
      <c r="A105" s="2" t="s">
        <v>97</v>
      </c>
      <c r="B105" s="2" t="s">
        <v>3</v>
      </c>
      <c r="C105" s="5" t="s">
        <v>4</v>
      </c>
      <c r="D105" s="80" t="s">
        <v>5</v>
      </c>
      <c r="E105" s="5" t="s">
        <v>6</v>
      </c>
      <c r="F105" s="5" t="s">
        <v>7</v>
      </c>
      <c r="G105" s="5" t="s">
        <v>8</v>
      </c>
      <c r="H105" s="5" t="s">
        <v>9</v>
      </c>
      <c r="I105" s="5" t="s">
        <v>10</v>
      </c>
      <c r="J105" s="5" t="s">
        <v>11</v>
      </c>
      <c r="K105" s="5" t="s">
        <v>12</v>
      </c>
      <c r="L105" s="5" t="s">
        <v>13</v>
      </c>
      <c r="M105" s="5" t="s">
        <v>14</v>
      </c>
      <c r="N105" s="5" t="s">
        <v>15</v>
      </c>
      <c r="O105" s="5" t="s">
        <v>16</v>
      </c>
    </row>
    <row r="106" spans="1:15" ht="20.25" customHeight="1" x14ac:dyDescent="0.25">
      <c r="A106" s="18" t="s">
        <v>98</v>
      </c>
      <c r="B106" s="26" t="s">
        <v>91</v>
      </c>
      <c r="C106" s="63">
        <v>117</v>
      </c>
      <c r="D106" s="120" t="s">
        <v>91</v>
      </c>
      <c r="E106" s="67">
        <v>91</v>
      </c>
      <c r="F106" s="67">
        <v>115</v>
      </c>
      <c r="G106" s="67">
        <v>77</v>
      </c>
      <c r="H106" s="67">
        <v>92</v>
      </c>
      <c r="I106" s="67">
        <v>68</v>
      </c>
      <c r="J106" s="67"/>
      <c r="K106" s="67"/>
      <c r="L106" s="67"/>
      <c r="M106" s="67"/>
      <c r="N106" s="67"/>
      <c r="O106" s="67"/>
    </row>
    <row r="107" spans="1:15" ht="18.75" customHeight="1" x14ac:dyDescent="0.25">
      <c r="A107" s="19" t="s">
        <v>99</v>
      </c>
      <c r="B107" s="26" t="s">
        <v>91</v>
      </c>
      <c r="C107" s="63">
        <v>536</v>
      </c>
      <c r="D107" s="120" t="s">
        <v>91</v>
      </c>
      <c r="E107" s="67">
        <v>472</v>
      </c>
      <c r="F107" s="67">
        <v>523</v>
      </c>
      <c r="G107" s="67">
        <v>423</v>
      </c>
      <c r="H107" s="67">
        <v>537</v>
      </c>
      <c r="I107" s="67">
        <v>383</v>
      </c>
      <c r="J107" s="67"/>
      <c r="K107" s="67"/>
      <c r="L107" s="67"/>
      <c r="M107" s="67"/>
      <c r="N107" s="67"/>
      <c r="O107" s="67"/>
    </row>
    <row r="108" spans="1:15" ht="18.75" customHeight="1" x14ac:dyDescent="0.25">
      <c r="A108" s="20" t="s">
        <v>100</v>
      </c>
      <c r="B108" s="26" t="s">
        <v>91</v>
      </c>
      <c r="C108" s="63">
        <v>1337</v>
      </c>
      <c r="D108" s="120" t="s">
        <v>91</v>
      </c>
      <c r="E108" s="67">
        <v>1564</v>
      </c>
      <c r="F108" s="67">
        <v>1463</v>
      </c>
      <c r="G108" s="67">
        <v>1505</v>
      </c>
      <c r="H108" s="67">
        <v>1544</v>
      </c>
      <c r="I108" s="67">
        <v>1554</v>
      </c>
      <c r="J108" s="67"/>
      <c r="K108" s="67"/>
      <c r="L108" s="67"/>
      <c r="M108" s="67"/>
      <c r="N108" s="67"/>
      <c r="O108" s="67"/>
    </row>
    <row r="109" spans="1:15" ht="19.5" customHeight="1" x14ac:dyDescent="0.25">
      <c r="A109" s="21" t="s">
        <v>101</v>
      </c>
      <c r="B109" s="26" t="s">
        <v>91</v>
      </c>
      <c r="C109" s="63">
        <v>190</v>
      </c>
      <c r="D109" s="120" t="s">
        <v>91</v>
      </c>
      <c r="E109" s="67">
        <v>63</v>
      </c>
      <c r="F109" s="67">
        <v>100</v>
      </c>
      <c r="G109" s="67">
        <v>82</v>
      </c>
      <c r="H109" s="67">
        <v>92</v>
      </c>
      <c r="I109" s="67">
        <v>117</v>
      </c>
      <c r="J109" s="67"/>
      <c r="K109" s="67"/>
      <c r="L109" s="67"/>
      <c r="M109" s="67"/>
      <c r="N109" s="67"/>
      <c r="O109" s="67"/>
    </row>
    <row r="110" spans="1:15" ht="21.75" customHeight="1" x14ac:dyDescent="0.25">
      <c r="A110" s="22" t="s">
        <v>102</v>
      </c>
      <c r="B110" s="26" t="s">
        <v>91</v>
      </c>
      <c r="C110" s="63">
        <v>21</v>
      </c>
      <c r="D110" s="120" t="s">
        <v>91</v>
      </c>
      <c r="E110" s="67">
        <v>12</v>
      </c>
      <c r="F110" s="67">
        <v>16</v>
      </c>
      <c r="G110" s="67">
        <v>41</v>
      </c>
      <c r="H110" s="67">
        <v>11</v>
      </c>
      <c r="I110" s="67">
        <v>0</v>
      </c>
      <c r="J110" s="67"/>
      <c r="K110" s="67"/>
      <c r="L110" s="67"/>
      <c r="M110" s="67"/>
      <c r="N110" s="67"/>
      <c r="O110" s="67"/>
    </row>
    <row r="111" spans="1:15" ht="23.25" customHeight="1" x14ac:dyDescent="0.25">
      <c r="A111" s="45" t="s">
        <v>103</v>
      </c>
      <c r="B111" s="26" t="s">
        <v>91</v>
      </c>
      <c r="C111" s="63">
        <v>462</v>
      </c>
      <c r="D111" s="120" t="s">
        <v>91</v>
      </c>
      <c r="E111" s="67">
        <v>531</v>
      </c>
      <c r="F111" s="67">
        <v>435</v>
      </c>
      <c r="G111" s="67">
        <v>496</v>
      </c>
      <c r="H111" s="67">
        <v>410</v>
      </c>
      <c r="I111" s="67">
        <v>561</v>
      </c>
      <c r="J111" s="67"/>
      <c r="K111" s="67"/>
      <c r="L111" s="67"/>
      <c r="M111" s="67"/>
      <c r="N111" s="67"/>
      <c r="O111" s="67"/>
    </row>
    <row r="112" spans="1:15" ht="18.75" customHeight="1" x14ac:dyDescent="0.25">
      <c r="A112" s="15" t="s">
        <v>27</v>
      </c>
      <c r="B112" s="26" t="s">
        <v>91</v>
      </c>
      <c r="C112" s="63">
        <v>2662</v>
      </c>
      <c r="D112" s="120" t="s">
        <v>91</v>
      </c>
      <c r="E112" s="67">
        <v>2733</v>
      </c>
      <c r="F112" s="67">
        <f>SUM(F106:F111)</f>
        <v>2652</v>
      </c>
      <c r="G112" s="67">
        <f>SUM(G106:G111)</f>
        <v>2624</v>
      </c>
      <c r="H112" s="67">
        <f>SUM(H106:H111)</f>
        <v>2686</v>
      </c>
      <c r="I112" s="122">
        <f>SUM(I106:I111)</f>
        <v>2683</v>
      </c>
      <c r="J112" s="67"/>
      <c r="K112" s="67"/>
      <c r="L112" s="67"/>
      <c r="M112" s="67"/>
      <c r="N112" s="67"/>
      <c r="O112" s="67"/>
    </row>
    <row r="113" spans="1:15" ht="19.5" customHeight="1" x14ac:dyDescent="0.25">
      <c r="A113" s="204"/>
      <c r="B113" s="204"/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</row>
    <row r="114" spans="1:15" ht="39" x14ac:dyDescent="0.25">
      <c r="A114" s="2" t="s">
        <v>104</v>
      </c>
      <c r="B114" s="2" t="s">
        <v>3</v>
      </c>
      <c r="C114" s="5" t="s">
        <v>4</v>
      </c>
      <c r="D114" s="80" t="s">
        <v>5</v>
      </c>
      <c r="E114" s="5" t="s">
        <v>6</v>
      </c>
      <c r="F114" s="5" t="s">
        <v>7</v>
      </c>
      <c r="G114" s="5" t="s">
        <v>8</v>
      </c>
      <c r="H114" s="5" t="s">
        <v>9</v>
      </c>
      <c r="I114" s="5" t="s">
        <v>10</v>
      </c>
      <c r="J114" s="5" t="s">
        <v>11</v>
      </c>
      <c r="K114" s="5" t="s">
        <v>12</v>
      </c>
      <c r="L114" s="5" t="s">
        <v>13</v>
      </c>
      <c r="M114" s="5" t="s">
        <v>14</v>
      </c>
      <c r="N114" s="5" t="s">
        <v>15</v>
      </c>
      <c r="O114" s="5" t="s">
        <v>16</v>
      </c>
    </row>
    <row r="115" spans="1:15" ht="18.75" customHeight="1" x14ac:dyDescent="0.25">
      <c r="A115" s="10" t="s">
        <v>105</v>
      </c>
      <c r="B115" s="26" t="s">
        <v>91</v>
      </c>
      <c r="C115" s="51">
        <v>574</v>
      </c>
      <c r="D115" s="120" t="s">
        <v>91</v>
      </c>
      <c r="E115" s="122">
        <v>562</v>
      </c>
      <c r="F115" s="122">
        <v>578</v>
      </c>
      <c r="G115" s="122">
        <v>576</v>
      </c>
      <c r="H115" s="122">
        <v>576</v>
      </c>
      <c r="I115" s="122">
        <v>543</v>
      </c>
      <c r="J115" s="68"/>
      <c r="K115" s="68"/>
      <c r="L115" s="68"/>
      <c r="M115" s="68"/>
      <c r="N115" s="68"/>
      <c r="O115" s="68"/>
    </row>
    <row r="116" spans="1:15" ht="18.75" customHeight="1" x14ac:dyDescent="0.25">
      <c r="A116" s="10" t="s">
        <v>106</v>
      </c>
      <c r="B116" s="26" t="s">
        <v>91</v>
      </c>
      <c r="C116" s="51">
        <v>2088</v>
      </c>
      <c r="D116" s="120" t="s">
        <v>91</v>
      </c>
      <c r="E116" s="122">
        <v>2171</v>
      </c>
      <c r="F116" s="122">
        <v>2074</v>
      </c>
      <c r="G116" s="122">
        <v>2048</v>
      </c>
      <c r="H116" s="122">
        <v>2110</v>
      </c>
      <c r="I116" s="122">
        <v>2140</v>
      </c>
      <c r="J116" s="68"/>
      <c r="K116" s="68"/>
      <c r="L116" s="68"/>
      <c r="M116" s="68"/>
      <c r="N116" s="68"/>
      <c r="O116" s="68"/>
    </row>
    <row r="117" spans="1:15" ht="18.75" customHeight="1" x14ac:dyDescent="0.25">
      <c r="A117" s="17" t="s">
        <v>27</v>
      </c>
      <c r="B117" s="26" t="s">
        <v>91</v>
      </c>
      <c r="C117" s="96">
        <v>2662</v>
      </c>
      <c r="D117" s="120" t="s">
        <v>91</v>
      </c>
      <c r="E117" s="97">
        <v>2733</v>
      </c>
      <c r="F117" s="97">
        <f>SUM(F115:F116)</f>
        <v>2652</v>
      </c>
      <c r="G117" s="97">
        <f>SUM(G115:G116)</f>
        <v>2624</v>
      </c>
      <c r="H117" s="97">
        <f>SUM(H115:H116)</f>
        <v>2686</v>
      </c>
      <c r="I117" s="97">
        <f>SUM(I115:I116)</f>
        <v>2683</v>
      </c>
      <c r="J117" s="98"/>
      <c r="K117" s="98"/>
      <c r="L117" s="98"/>
      <c r="M117" s="98"/>
      <c r="N117" s="98"/>
      <c r="O117" s="98"/>
    </row>
    <row r="118" spans="1:15" ht="19.5" customHeight="1" x14ac:dyDescent="0.25">
      <c r="A118" s="196"/>
      <c r="B118" s="196"/>
      <c r="C118" s="196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</row>
    <row r="119" spans="1:15" ht="39" x14ac:dyDescent="0.25">
      <c r="A119" s="2" t="s">
        <v>107</v>
      </c>
      <c r="B119" s="2" t="s">
        <v>3</v>
      </c>
      <c r="C119" s="5" t="s">
        <v>4</v>
      </c>
      <c r="D119" s="80" t="s">
        <v>5</v>
      </c>
      <c r="E119" s="5" t="s">
        <v>6</v>
      </c>
      <c r="F119" s="5" t="s">
        <v>7</v>
      </c>
      <c r="G119" s="5" t="s">
        <v>8</v>
      </c>
      <c r="H119" s="5" t="s">
        <v>9</v>
      </c>
      <c r="I119" s="5" t="s">
        <v>10</v>
      </c>
      <c r="J119" s="5" t="s">
        <v>11</v>
      </c>
      <c r="K119" s="5" t="s">
        <v>12</v>
      </c>
      <c r="L119" s="5" t="s">
        <v>13</v>
      </c>
      <c r="M119" s="5" t="s">
        <v>14</v>
      </c>
      <c r="N119" s="5" t="s">
        <v>15</v>
      </c>
      <c r="O119" s="5" t="s">
        <v>16</v>
      </c>
    </row>
    <row r="120" spans="1:15" ht="15.75" x14ac:dyDescent="0.25">
      <c r="A120" s="10" t="s">
        <v>108</v>
      </c>
      <c r="B120" s="26" t="s">
        <v>91</v>
      </c>
      <c r="C120" s="50">
        <v>0</v>
      </c>
      <c r="D120" s="26" t="s">
        <v>91</v>
      </c>
      <c r="E120" s="89">
        <v>0</v>
      </c>
      <c r="F120" s="89">
        <v>0</v>
      </c>
      <c r="G120" s="89">
        <v>0</v>
      </c>
      <c r="H120" s="89">
        <v>0</v>
      </c>
      <c r="I120" s="89">
        <v>0</v>
      </c>
      <c r="J120" s="1"/>
      <c r="K120" s="1"/>
      <c r="L120" s="1"/>
      <c r="M120" s="1"/>
      <c r="N120" s="1"/>
      <c r="O120" s="1"/>
    </row>
    <row r="121" spans="1:15" ht="15.75" x14ac:dyDescent="0.25">
      <c r="A121" s="10" t="s">
        <v>109</v>
      </c>
      <c r="B121" s="26" t="s">
        <v>91</v>
      </c>
      <c r="C121" s="50">
        <v>810</v>
      </c>
      <c r="D121" s="26" t="s">
        <v>91</v>
      </c>
      <c r="E121" s="89">
        <f>792</f>
        <v>792</v>
      </c>
      <c r="F121" s="89">
        <v>858</v>
      </c>
      <c r="G121" s="89">
        <v>727</v>
      </c>
      <c r="H121" s="89">
        <v>944</v>
      </c>
      <c r="I121" s="152">
        <v>941</v>
      </c>
      <c r="J121" s="1"/>
      <c r="K121" s="1"/>
      <c r="L121" s="1"/>
      <c r="M121" s="1"/>
      <c r="N121" s="1"/>
      <c r="O121" s="1"/>
    </row>
    <row r="122" spans="1:15" ht="15.75" x14ac:dyDescent="0.25">
      <c r="A122" s="10" t="s">
        <v>44</v>
      </c>
      <c r="B122" s="26" t="s">
        <v>91</v>
      </c>
      <c r="C122" s="50">
        <v>0</v>
      </c>
      <c r="D122" s="26" t="s">
        <v>91</v>
      </c>
      <c r="E122" s="89">
        <v>0</v>
      </c>
      <c r="F122" s="89">
        <v>0</v>
      </c>
      <c r="G122" s="89">
        <v>0</v>
      </c>
      <c r="H122" s="89">
        <v>0</v>
      </c>
      <c r="I122" s="89">
        <v>0</v>
      </c>
      <c r="J122" s="1"/>
      <c r="K122" s="1"/>
      <c r="L122" s="1"/>
      <c r="M122" s="1"/>
      <c r="N122" s="1"/>
      <c r="O122" s="1"/>
    </row>
    <row r="123" spans="1:15" ht="15.75" x14ac:dyDescent="0.25">
      <c r="A123" s="10" t="s">
        <v>18</v>
      </c>
      <c r="B123" s="26" t="s">
        <v>91</v>
      </c>
      <c r="C123" s="50">
        <v>1222</v>
      </c>
      <c r="D123" s="26" t="s">
        <v>91</v>
      </c>
      <c r="E123" s="89">
        <v>1310</v>
      </c>
      <c r="F123" s="89">
        <v>1098</v>
      </c>
      <c r="G123" s="89">
        <v>1209</v>
      </c>
      <c r="H123" s="89">
        <v>1065</v>
      </c>
      <c r="I123" s="152">
        <f>1147+5+1+9+3+5</f>
        <v>1170</v>
      </c>
      <c r="J123" s="1"/>
      <c r="K123" s="1"/>
      <c r="L123" s="1"/>
      <c r="M123" s="1"/>
      <c r="N123" s="1"/>
      <c r="O123" s="1"/>
    </row>
    <row r="124" spans="1:15" ht="15.75" x14ac:dyDescent="0.25">
      <c r="A124" s="10" t="s">
        <v>110</v>
      </c>
      <c r="B124" s="26" t="s">
        <v>91</v>
      </c>
      <c r="C124" s="50">
        <v>289</v>
      </c>
      <c r="D124" s="26" t="s">
        <v>91</v>
      </c>
      <c r="E124" s="89">
        <v>346</v>
      </c>
      <c r="F124" s="89">
        <v>351</v>
      </c>
      <c r="G124" s="89">
        <v>383</v>
      </c>
      <c r="H124" s="89">
        <v>335</v>
      </c>
      <c r="I124" s="152">
        <v>330</v>
      </c>
      <c r="J124" s="1"/>
      <c r="K124" s="1"/>
      <c r="L124" s="1"/>
      <c r="M124" s="1"/>
      <c r="N124" s="1"/>
      <c r="O124" s="1"/>
    </row>
    <row r="125" spans="1:15" ht="15.75" x14ac:dyDescent="0.25">
      <c r="A125" s="10" t="s">
        <v>111</v>
      </c>
      <c r="B125" s="26" t="s">
        <v>91</v>
      </c>
      <c r="C125" s="50">
        <v>54</v>
      </c>
      <c r="D125" s="26" t="s">
        <v>91</v>
      </c>
      <c r="E125" s="89">
        <v>98</v>
      </c>
      <c r="F125" s="89">
        <v>84</v>
      </c>
      <c r="G125" s="89">
        <v>93</v>
      </c>
      <c r="H125" s="89">
        <v>94</v>
      </c>
      <c r="I125" s="152">
        <v>53</v>
      </c>
      <c r="J125" s="1"/>
      <c r="K125" s="1"/>
      <c r="L125" s="1"/>
      <c r="M125" s="1"/>
      <c r="N125" s="1"/>
      <c r="O125" s="1"/>
    </row>
    <row r="126" spans="1:15" ht="15.75" x14ac:dyDescent="0.25">
      <c r="A126" s="10" t="s">
        <v>50</v>
      </c>
      <c r="B126" s="26" t="s">
        <v>91</v>
      </c>
      <c r="C126" s="50">
        <v>0</v>
      </c>
      <c r="D126" s="26" t="s">
        <v>91</v>
      </c>
      <c r="E126" s="89">
        <v>0</v>
      </c>
      <c r="F126" s="89">
        <v>0</v>
      </c>
      <c r="G126" s="89">
        <v>0</v>
      </c>
      <c r="H126" s="89">
        <v>0</v>
      </c>
      <c r="I126" s="89">
        <v>0</v>
      </c>
      <c r="J126" s="1"/>
      <c r="K126" s="1"/>
      <c r="L126" s="1"/>
      <c r="M126" s="1"/>
      <c r="N126" s="1"/>
      <c r="O126" s="1"/>
    </row>
    <row r="127" spans="1:15" ht="15.75" x14ac:dyDescent="0.25">
      <c r="A127" s="10" t="s">
        <v>112</v>
      </c>
      <c r="B127" s="26" t="s">
        <v>91</v>
      </c>
      <c r="C127" s="50">
        <v>281</v>
      </c>
      <c r="D127" s="26" t="s">
        <v>91</v>
      </c>
      <c r="E127" s="89">
        <v>176</v>
      </c>
      <c r="F127" s="89">
        <v>254</v>
      </c>
      <c r="G127" s="89">
        <v>204</v>
      </c>
      <c r="H127" s="89">
        <v>238</v>
      </c>
      <c r="I127" s="152">
        <v>185</v>
      </c>
      <c r="J127" s="1"/>
      <c r="K127" s="1"/>
      <c r="L127" s="1"/>
      <c r="M127" s="1"/>
      <c r="N127" s="1"/>
      <c r="O127" s="1"/>
    </row>
    <row r="128" spans="1:15" ht="15.75" x14ac:dyDescent="0.25">
      <c r="A128" s="10" t="s">
        <v>113</v>
      </c>
      <c r="B128" s="26" t="s">
        <v>91</v>
      </c>
      <c r="C128" s="50">
        <v>6</v>
      </c>
      <c r="D128" s="26" t="s">
        <v>91</v>
      </c>
      <c r="E128" s="89">
        <v>11</v>
      </c>
      <c r="F128" s="89">
        <v>7</v>
      </c>
      <c r="G128" s="89">
        <v>8</v>
      </c>
      <c r="H128" s="89">
        <v>10</v>
      </c>
      <c r="I128" s="152">
        <v>4</v>
      </c>
      <c r="J128" s="1"/>
      <c r="K128" s="1"/>
      <c r="L128" s="1"/>
      <c r="M128" s="1"/>
      <c r="N128" s="1"/>
      <c r="O128" s="1"/>
    </row>
    <row r="129" spans="1:15" ht="15.75" x14ac:dyDescent="0.25">
      <c r="A129" s="23" t="s">
        <v>27</v>
      </c>
      <c r="B129" s="26" t="s">
        <v>91</v>
      </c>
      <c r="C129" s="96">
        <f>SUM(C120:C128)</f>
        <v>2662</v>
      </c>
      <c r="D129" s="26" t="s">
        <v>91</v>
      </c>
      <c r="E129" s="97">
        <f t="shared" ref="E129:O129" si="18">SUM(E120:E128)</f>
        <v>2733</v>
      </c>
      <c r="F129" s="97">
        <f t="shared" si="18"/>
        <v>2652</v>
      </c>
      <c r="G129" s="97">
        <f t="shared" si="18"/>
        <v>2624</v>
      </c>
      <c r="H129" s="99">
        <f t="shared" si="18"/>
        <v>2686</v>
      </c>
      <c r="I129" s="96">
        <f t="shared" si="18"/>
        <v>2683</v>
      </c>
      <c r="J129" s="96">
        <f t="shared" si="18"/>
        <v>0</v>
      </c>
      <c r="K129" s="96">
        <f t="shared" si="18"/>
        <v>0</v>
      </c>
      <c r="L129" s="96">
        <f t="shared" si="18"/>
        <v>0</v>
      </c>
      <c r="M129" s="96">
        <f t="shared" si="18"/>
        <v>0</v>
      </c>
      <c r="N129" s="96">
        <f t="shared" si="18"/>
        <v>0</v>
      </c>
      <c r="O129" s="96">
        <f t="shared" si="18"/>
        <v>0</v>
      </c>
    </row>
    <row r="130" spans="1:15" ht="16.5" customHeight="1" x14ac:dyDescent="0.25">
      <c r="A130" s="196"/>
      <c r="B130" s="196"/>
      <c r="C130" s="196"/>
      <c r="D130" s="196"/>
      <c r="E130" s="196"/>
      <c r="F130" s="196"/>
      <c r="G130" s="196"/>
      <c r="H130" s="196"/>
      <c r="I130" s="196"/>
      <c r="J130" s="196"/>
      <c r="K130" s="196"/>
      <c r="L130" s="196"/>
      <c r="M130" s="196"/>
      <c r="N130" s="196"/>
      <c r="O130" s="196"/>
    </row>
    <row r="131" spans="1:15" ht="39" x14ac:dyDescent="0.25">
      <c r="A131" s="13" t="s">
        <v>114</v>
      </c>
      <c r="B131" s="13" t="s">
        <v>3</v>
      </c>
      <c r="C131" s="5" t="s">
        <v>4</v>
      </c>
      <c r="D131" s="80" t="s">
        <v>5</v>
      </c>
      <c r="E131" s="5" t="s">
        <v>6</v>
      </c>
      <c r="F131" s="5" t="s">
        <v>7</v>
      </c>
      <c r="G131" s="5" t="s">
        <v>8</v>
      </c>
      <c r="H131" s="5" t="s">
        <v>9</v>
      </c>
      <c r="I131" s="5" t="s">
        <v>10</v>
      </c>
      <c r="J131" s="5" t="s">
        <v>11</v>
      </c>
      <c r="K131" s="5" t="s">
        <v>12</v>
      </c>
      <c r="L131" s="5" t="s">
        <v>13</v>
      </c>
      <c r="M131" s="5" t="s">
        <v>14</v>
      </c>
      <c r="N131" s="5" t="s">
        <v>15</v>
      </c>
      <c r="O131" s="5" t="s">
        <v>16</v>
      </c>
    </row>
    <row r="132" spans="1:15" ht="15.75" x14ac:dyDescent="0.25">
      <c r="A132" s="10" t="s">
        <v>115</v>
      </c>
      <c r="B132" s="55" t="s">
        <v>91</v>
      </c>
      <c r="C132" s="4">
        <v>448</v>
      </c>
      <c r="D132" s="26" t="s">
        <v>91</v>
      </c>
      <c r="E132" s="4">
        <v>405</v>
      </c>
      <c r="F132" s="4">
        <v>355</v>
      </c>
      <c r="G132" s="4">
        <v>379</v>
      </c>
      <c r="H132" s="100">
        <v>407</v>
      </c>
      <c r="I132" s="173">
        <v>491</v>
      </c>
      <c r="J132" s="101"/>
      <c r="K132" s="101"/>
      <c r="L132" s="101"/>
      <c r="M132" s="101"/>
      <c r="N132" s="101"/>
      <c r="O132" s="101"/>
    </row>
    <row r="134" spans="1:15" ht="15.75" x14ac:dyDescent="0.25">
      <c r="B134" s="148"/>
      <c r="C134" s="148"/>
      <c r="D134" s="148"/>
      <c r="E134" s="148"/>
      <c r="F134" s="148"/>
      <c r="G134" s="148" t="s">
        <v>116</v>
      </c>
      <c r="H134" s="148"/>
      <c r="I134" s="148"/>
    </row>
    <row r="135" spans="1:15" ht="15.75" x14ac:dyDescent="0.25">
      <c r="B135" s="148"/>
      <c r="C135" s="148"/>
      <c r="D135" s="148"/>
      <c r="E135" s="148"/>
      <c r="F135" s="148"/>
      <c r="G135" s="148"/>
      <c r="H135" s="148"/>
      <c r="I135" s="149"/>
    </row>
    <row r="136" spans="1:15" ht="15.75" x14ac:dyDescent="0.25">
      <c r="B136" s="148"/>
      <c r="C136" s="148"/>
      <c r="D136" s="148"/>
      <c r="E136" s="148"/>
      <c r="F136" s="148"/>
      <c r="G136" s="148"/>
      <c r="H136" s="148"/>
      <c r="I136" s="148"/>
    </row>
    <row r="137" spans="1:15" ht="16.5" thickBot="1" x14ac:dyDescent="0.3">
      <c r="B137" s="148"/>
      <c r="C137" s="148"/>
      <c r="D137" s="150"/>
      <c r="E137" s="150"/>
      <c r="F137" s="150"/>
      <c r="G137" s="150"/>
      <c r="H137" s="150"/>
      <c r="I137" s="148"/>
    </row>
    <row r="138" spans="1:15" ht="15.75" x14ac:dyDescent="0.25">
      <c r="B138" s="175" t="s">
        <v>117</v>
      </c>
      <c r="C138" s="175"/>
      <c r="D138" s="175"/>
      <c r="E138" s="175"/>
      <c r="F138" s="175"/>
      <c r="G138" s="175"/>
      <c r="H138" s="175"/>
      <c r="I138" s="175"/>
    </row>
    <row r="139" spans="1:15" ht="15.75" x14ac:dyDescent="0.25">
      <c r="B139" s="175" t="s">
        <v>118</v>
      </c>
      <c r="C139" s="175"/>
      <c r="D139" s="175"/>
      <c r="E139" s="175"/>
      <c r="F139" s="175"/>
      <c r="G139" s="175"/>
      <c r="H139" s="175"/>
      <c r="I139" s="175"/>
    </row>
    <row r="140" spans="1:15" ht="15.75" x14ac:dyDescent="0.25">
      <c r="B140" s="175" t="s">
        <v>119</v>
      </c>
      <c r="C140" s="175"/>
      <c r="D140" s="175"/>
      <c r="E140" s="175"/>
      <c r="F140" s="175"/>
      <c r="G140" s="175"/>
      <c r="H140" s="175"/>
      <c r="I140" s="175"/>
    </row>
  </sheetData>
  <mergeCells count="24">
    <mergeCell ref="B138:I138"/>
    <mergeCell ref="B139:I139"/>
    <mergeCell ref="B140:I140"/>
    <mergeCell ref="A2:O2"/>
    <mergeCell ref="A1:O1"/>
    <mergeCell ref="A3:O3"/>
    <mergeCell ref="A67:O67"/>
    <mergeCell ref="A52:O52"/>
    <mergeCell ref="A9:O9"/>
    <mergeCell ref="A28:O28"/>
    <mergeCell ref="A27:O27"/>
    <mergeCell ref="A20:O20"/>
    <mergeCell ref="A10:O10"/>
    <mergeCell ref="B30:B50"/>
    <mergeCell ref="B54:B62"/>
    <mergeCell ref="D30:D50"/>
    <mergeCell ref="D54:D62"/>
    <mergeCell ref="A64:O64"/>
    <mergeCell ref="A19:O19"/>
    <mergeCell ref="A130:O130"/>
    <mergeCell ref="A118:O118"/>
    <mergeCell ref="A113:O113"/>
    <mergeCell ref="A104:O104"/>
    <mergeCell ref="A90:O90"/>
  </mergeCells>
  <pageMargins left="0.511811024" right="0.511811024" top="0.78740157499999996" bottom="0.78740157499999996" header="0.31496062000000002" footer="0.31496062000000002"/>
  <pageSetup paperSize="9" scale="48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70B-E1FA-4F83-8C2A-8F9F71AF7275}">
  <sheetPr>
    <pageSetUpPr fitToPage="1"/>
  </sheetPr>
  <dimension ref="A1:Y168"/>
  <sheetViews>
    <sheetView view="pageBreakPreview" topLeftCell="A146" zoomScaleNormal="100" zoomScaleSheetLayoutView="100" workbookViewId="0">
      <pane xSplit="1" topLeftCell="B1" activePane="topRight" state="frozen"/>
      <selection pane="topRight" activeCell="C161" sqref="C161"/>
    </sheetView>
  </sheetViews>
  <sheetFormatPr defaultRowHeight="15" x14ac:dyDescent="0.25"/>
  <cols>
    <col min="1" max="1" width="45.28515625" customWidth="1"/>
    <col min="2" max="2" width="16.5703125" bestFit="1" customWidth="1"/>
    <col min="3" max="3" width="14.85546875" bestFit="1" customWidth="1"/>
    <col min="4" max="4" width="16.5703125" bestFit="1" customWidth="1"/>
    <col min="5" max="5" width="14.85546875" bestFit="1" customWidth="1"/>
    <col min="6" max="6" width="16.5703125" bestFit="1" customWidth="1"/>
    <col min="7" max="7" width="14.85546875" bestFit="1" customWidth="1"/>
    <col min="8" max="8" width="16.5703125" bestFit="1" customWidth="1"/>
    <col min="9" max="9" width="14.85546875" bestFit="1" customWidth="1"/>
    <col min="10" max="10" width="17.5703125" customWidth="1"/>
    <col min="11" max="11" width="14.85546875" bestFit="1" customWidth="1"/>
    <col min="12" max="12" width="16.5703125" bestFit="1" customWidth="1"/>
    <col min="13" max="13" width="14.85546875" bestFit="1" customWidth="1"/>
    <col min="14" max="14" width="19.140625" customWidth="1"/>
    <col min="15" max="15" width="17.42578125" customWidth="1"/>
    <col min="16" max="16" width="17.5703125" customWidth="1"/>
    <col min="17" max="17" width="17.28515625" customWidth="1"/>
    <col min="18" max="18" width="17.85546875" customWidth="1"/>
    <col min="19" max="19" width="16.140625" customWidth="1"/>
    <col min="20" max="20" width="17.140625" customWidth="1"/>
    <col min="21" max="21" width="16.7109375" customWidth="1"/>
    <col min="22" max="22" width="17.28515625" customWidth="1"/>
    <col min="23" max="23" width="15.28515625" customWidth="1"/>
    <col min="24" max="24" width="16.5703125" customWidth="1"/>
    <col min="25" max="25" width="16.140625" customWidth="1"/>
  </cols>
  <sheetData>
    <row r="1" spans="1:13" ht="95.25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</row>
    <row r="2" spans="1:13" ht="18.75" customHeight="1" x14ac:dyDescent="0.25">
      <c r="A2" s="183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</row>
    <row r="3" spans="1:13" ht="21" customHeight="1" x14ac:dyDescent="0.25">
      <c r="A3" s="184" t="s">
        <v>120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3" x14ac:dyDescent="0.25">
      <c r="A4" s="187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88"/>
    </row>
    <row r="5" spans="1:13" ht="15.75" x14ac:dyDescent="0.25">
      <c r="A5" s="185" t="s">
        <v>121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</row>
    <row r="6" spans="1:13" ht="31.5" x14ac:dyDescent="0.25">
      <c r="A6" s="48" t="s">
        <v>122</v>
      </c>
      <c r="B6" s="5" t="s">
        <v>4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5" t="s">
        <v>13</v>
      </c>
      <c r="K6" s="5" t="s">
        <v>14</v>
      </c>
      <c r="L6" s="5" t="s">
        <v>15</v>
      </c>
      <c r="M6" s="5" t="s">
        <v>16</v>
      </c>
    </row>
    <row r="7" spans="1:13" ht="15.75" x14ac:dyDescent="0.25">
      <c r="A7" s="31" t="s">
        <v>123</v>
      </c>
      <c r="B7" s="56">
        <v>0.96650000000000003</v>
      </c>
      <c r="C7" s="56">
        <v>0.97070000000000001</v>
      </c>
      <c r="D7" s="123">
        <v>0.96079999999999999</v>
      </c>
      <c r="E7" s="124">
        <v>0.95850000000000002</v>
      </c>
      <c r="F7" s="124">
        <v>0.96540000000000004</v>
      </c>
      <c r="G7" s="85">
        <v>0.97250000000000003</v>
      </c>
      <c r="H7" s="103"/>
      <c r="I7" s="69"/>
      <c r="J7" s="69"/>
      <c r="K7" s="69"/>
      <c r="L7" s="69"/>
      <c r="M7" s="69"/>
    </row>
    <row r="8" spans="1:13" ht="15.75" x14ac:dyDescent="0.25">
      <c r="A8" s="31" t="s">
        <v>124</v>
      </c>
      <c r="B8" s="56">
        <v>0.97789999999999999</v>
      </c>
      <c r="C8" s="56">
        <v>0.98029999999999995</v>
      </c>
      <c r="D8" s="125">
        <v>0.96599999999999997</v>
      </c>
      <c r="E8" s="124">
        <v>0.96960000000000002</v>
      </c>
      <c r="F8" s="124">
        <v>0.97270000000000001</v>
      </c>
      <c r="G8" s="85">
        <v>0.9728</v>
      </c>
      <c r="H8" s="104"/>
      <c r="I8" s="69"/>
      <c r="J8" s="69"/>
      <c r="K8" s="69"/>
      <c r="L8" s="69"/>
      <c r="M8" s="69"/>
    </row>
    <row r="9" spans="1:13" ht="15.75" x14ac:dyDescent="0.25">
      <c r="A9" s="31" t="s">
        <v>125</v>
      </c>
      <c r="B9" s="56">
        <v>0.97660000000000002</v>
      </c>
      <c r="C9" s="56">
        <v>0.96240000000000003</v>
      </c>
      <c r="D9" s="125">
        <v>0.96440000000000003</v>
      </c>
      <c r="E9" s="124">
        <v>0.96889999999999998</v>
      </c>
      <c r="F9" s="124">
        <v>0.96599999999999997</v>
      </c>
      <c r="G9" s="85">
        <v>0.9698</v>
      </c>
      <c r="H9" s="104"/>
      <c r="I9" s="69"/>
      <c r="J9" s="69"/>
      <c r="K9" s="69"/>
      <c r="L9" s="69"/>
      <c r="M9" s="69"/>
    </row>
    <row r="10" spans="1:13" ht="15.75" x14ac:dyDescent="0.25">
      <c r="A10" s="31" t="s">
        <v>126</v>
      </c>
      <c r="B10" s="56">
        <v>1</v>
      </c>
      <c r="C10" s="56">
        <v>1</v>
      </c>
      <c r="D10" s="125">
        <v>1</v>
      </c>
      <c r="E10" s="124">
        <v>1</v>
      </c>
      <c r="F10" s="124">
        <v>1</v>
      </c>
      <c r="G10" s="85">
        <v>1</v>
      </c>
      <c r="H10" s="104"/>
      <c r="I10" s="69"/>
      <c r="J10" s="69"/>
      <c r="K10" s="69"/>
      <c r="L10" s="69"/>
      <c r="M10" s="69"/>
    </row>
    <row r="11" spans="1:13" ht="15.75" x14ac:dyDescent="0.25">
      <c r="A11" s="31" t="s">
        <v>127</v>
      </c>
      <c r="B11" s="56">
        <v>1</v>
      </c>
      <c r="C11" s="56">
        <v>1</v>
      </c>
      <c r="D11" s="125">
        <v>1</v>
      </c>
      <c r="E11" s="124">
        <v>1</v>
      </c>
      <c r="F11" s="124">
        <v>1</v>
      </c>
      <c r="G11" s="85">
        <v>1</v>
      </c>
      <c r="H11" s="104"/>
      <c r="I11" s="69"/>
      <c r="J11" s="69"/>
      <c r="K11" s="69"/>
      <c r="L11" s="69"/>
      <c r="M11" s="69"/>
    </row>
    <row r="12" spans="1:13" ht="15.75" x14ac:dyDescent="0.25">
      <c r="A12" s="31" t="s">
        <v>128</v>
      </c>
      <c r="B12" s="56">
        <v>0.81989999999999996</v>
      </c>
      <c r="C12" s="56">
        <v>0.8155</v>
      </c>
      <c r="D12" s="125">
        <v>0.81179999999999997</v>
      </c>
      <c r="E12" s="124">
        <v>0.7944</v>
      </c>
      <c r="F12" s="124">
        <v>0.80379999999999996</v>
      </c>
      <c r="G12" s="85">
        <v>0.81479999999999997</v>
      </c>
      <c r="H12" s="104"/>
      <c r="I12" s="69"/>
      <c r="J12" s="69"/>
      <c r="K12" s="69"/>
      <c r="L12" s="69"/>
      <c r="M12" s="69"/>
    </row>
    <row r="13" spans="1:13" ht="15.75" x14ac:dyDescent="0.25">
      <c r="A13" s="31" t="s">
        <v>129</v>
      </c>
      <c r="B13" s="56">
        <v>0.97899999999999998</v>
      </c>
      <c r="C13" s="56">
        <v>0.97450000000000003</v>
      </c>
      <c r="D13" s="125">
        <v>0.98699999999999999</v>
      </c>
      <c r="E13" s="124">
        <v>0.97</v>
      </c>
      <c r="F13" s="124">
        <v>0.95699999999999996</v>
      </c>
      <c r="G13" s="85">
        <v>0.9667</v>
      </c>
      <c r="H13" s="104"/>
      <c r="I13" s="69"/>
      <c r="J13" s="69"/>
      <c r="K13" s="69"/>
      <c r="L13" s="69"/>
      <c r="M13" s="69"/>
    </row>
    <row r="14" spans="1:13" ht="15.75" x14ac:dyDescent="0.25">
      <c r="A14" s="31" t="s">
        <v>130</v>
      </c>
      <c r="B14" s="56">
        <v>0.80649999999999999</v>
      </c>
      <c r="C14" s="56">
        <v>0.9617</v>
      </c>
      <c r="D14" s="125">
        <v>0.95750000000000002</v>
      </c>
      <c r="E14" s="124">
        <v>0.97619999999999996</v>
      </c>
      <c r="F14" s="126">
        <v>0.94699999999999995</v>
      </c>
      <c r="G14" s="85">
        <v>0.96189999999999998</v>
      </c>
      <c r="H14" s="104"/>
      <c r="I14" s="69"/>
      <c r="J14" s="69"/>
      <c r="K14" s="69"/>
      <c r="L14" s="69"/>
      <c r="M14" s="69"/>
    </row>
    <row r="15" spans="1:13" ht="15.75" x14ac:dyDescent="0.25">
      <c r="A15" s="31" t="s">
        <v>131</v>
      </c>
      <c r="B15" s="56">
        <v>0.9798</v>
      </c>
      <c r="C15" s="56">
        <v>0.97770000000000001</v>
      </c>
      <c r="D15" s="125">
        <v>0.9879</v>
      </c>
      <c r="E15" s="124">
        <v>0.94579999999999997</v>
      </c>
      <c r="F15" s="124">
        <v>0.9637</v>
      </c>
      <c r="G15" s="85">
        <v>0.9708</v>
      </c>
      <c r="H15" s="104"/>
      <c r="I15" s="69"/>
      <c r="J15" s="69"/>
      <c r="K15" s="69"/>
      <c r="L15" s="69"/>
      <c r="M15" s="69"/>
    </row>
    <row r="16" spans="1:13" ht="15.75" x14ac:dyDescent="0.25">
      <c r="A16" s="35" t="s">
        <v>132</v>
      </c>
      <c r="B16" s="56">
        <v>0.55110000000000003</v>
      </c>
      <c r="C16" s="56">
        <v>0.57140000000000002</v>
      </c>
      <c r="D16" s="125">
        <v>0.4839</v>
      </c>
      <c r="E16" s="124">
        <v>0.4556</v>
      </c>
      <c r="F16" s="124">
        <v>0.4677</v>
      </c>
      <c r="G16" s="85">
        <v>0.5333</v>
      </c>
      <c r="H16" s="104"/>
      <c r="I16" s="69"/>
      <c r="J16" s="69"/>
      <c r="K16" s="69"/>
      <c r="L16" s="69"/>
      <c r="M16" s="69"/>
    </row>
    <row r="17" spans="1:13" ht="15.75" x14ac:dyDescent="0.25">
      <c r="A17" s="15" t="s">
        <v>133</v>
      </c>
      <c r="B17" s="56">
        <v>0.95809999999999995</v>
      </c>
      <c r="C17" s="56">
        <v>0.96399999999999997</v>
      </c>
      <c r="D17" s="124">
        <v>0.95779999999999998</v>
      </c>
      <c r="E17" s="124">
        <v>0.9556</v>
      </c>
      <c r="F17" s="124">
        <v>0.95630000000000004</v>
      </c>
      <c r="G17" s="85">
        <v>0.9637</v>
      </c>
      <c r="H17" s="69"/>
      <c r="I17" s="69"/>
      <c r="J17" s="69"/>
      <c r="K17" s="69"/>
      <c r="L17" s="69"/>
      <c r="M17" s="69"/>
    </row>
    <row r="18" spans="1:13" x14ac:dyDescent="0.25">
      <c r="A18" s="187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88"/>
    </row>
    <row r="19" spans="1:13" ht="15.75" x14ac:dyDescent="0.25">
      <c r="A19" s="189" t="s">
        <v>134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</row>
    <row r="20" spans="1:13" ht="31.5" x14ac:dyDescent="0.25">
      <c r="A20" s="48" t="s">
        <v>122</v>
      </c>
      <c r="B20" s="5" t="s">
        <v>4</v>
      </c>
      <c r="C20" s="5" t="s">
        <v>6</v>
      </c>
      <c r="D20" s="5" t="s">
        <v>7</v>
      </c>
      <c r="E20" s="5" t="s">
        <v>8</v>
      </c>
      <c r="F20" s="5" t="s">
        <v>9</v>
      </c>
      <c r="G20" s="5" t="s">
        <v>10</v>
      </c>
      <c r="H20" s="5" t="s">
        <v>11</v>
      </c>
      <c r="I20" s="5" t="s">
        <v>12</v>
      </c>
      <c r="J20" s="5" t="s">
        <v>13</v>
      </c>
      <c r="K20" s="5" t="s">
        <v>14</v>
      </c>
      <c r="L20" s="5" t="s">
        <v>15</v>
      </c>
      <c r="M20" s="5" t="s">
        <v>16</v>
      </c>
    </row>
    <row r="21" spans="1:13" ht="15.75" x14ac:dyDescent="0.25">
      <c r="A21" s="31" t="s">
        <v>123</v>
      </c>
      <c r="B21" s="107">
        <v>7.4</v>
      </c>
      <c r="C21" s="49">
        <v>7.99</v>
      </c>
      <c r="D21" s="84">
        <v>7.94</v>
      </c>
      <c r="E21" s="84">
        <v>8.52</v>
      </c>
      <c r="F21" s="86">
        <v>7.2</v>
      </c>
      <c r="G21" s="84">
        <v>8.75</v>
      </c>
      <c r="H21" s="105"/>
      <c r="I21" s="1"/>
      <c r="J21" s="1"/>
      <c r="K21" s="1"/>
      <c r="L21" s="1"/>
      <c r="M21" s="1"/>
    </row>
    <row r="22" spans="1:13" ht="15.75" x14ac:dyDescent="0.25">
      <c r="A22" s="31" t="s">
        <v>124</v>
      </c>
      <c r="B22" s="49">
        <v>7.54</v>
      </c>
      <c r="C22" s="49">
        <v>8.1999999999999993</v>
      </c>
      <c r="D22" s="84">
        <v>9.18</v>
      </c>
      <c r="E22" s="84">
        <v>7.35</v>
      </c>
      <c r="F22" s="86">
        <v>8.19</v>
      </c>
      <c r="G22" s="84" t="s">
        <v>135</v>
      </c>
      <c r="H22" s="106"/>
      <c r="I22" s="1"/>
      <c r="J22" s="1"/>
      <c r="K22" s="1"/>
      <c r="L22" s="1"/>
      <c r="M22" s="1"/>
    </row>
    <row r="23" spans="1:13" ht="15.75" x14ac:dyDescent="0.25">
      <c r="A23" s="31" t="s">
        <v>125</v>
      </c>
      <c r="B23" s="49">
        <v>9.65</v>
      </c>
      <c r="C23" s="49">
        <v>8.49</v>
      </c>
      <c r="D23" s="84">
        <v>9.58</v>
      </c>
      <c r="E23" s="84">
        <v>9.15</v>
      </c>
      <c r="F23" s="86">
        <v>8.1199999999999992</v>
      </c>
      <c r="G23" s="84">
        <v>9.7200000000000006</v>
      </c>
      <c r="H23" s="106"/>
      <c r="I23" s="1"/>
      <c r="J23" s="1"/>
      <c r="K23" s="1"/>
      <c r="L23" s="1"/>
      <c r="M23" s="1"/>
    </row>
    <row r="24" spans="1:13" ht="15.75" x14ac:dyDescent="0.25">
      <c r="A24" s="31" t="s">
        <v>126</v>
      </c>
      <c r="B24" s="49">
        <v>4.17</v>
      </c>
      <c r="C24" s="49">
        <v>4.97</v>
      </c>
      <c r="D24" s="84">
        <v>5.38</v>
      </c>
      <c r="E24" s="84">
        <v>5.56</v>
      </c>
      <c r="F24" s="86">
        <v>4.62</v>
      </c>
      <c r="G24" s="84">
        <v>7.48</v>
      </c>
      <c r="H24" s="106"/>
      <c r="I24" s="1"/>
      <c r="J24" s="1"/>
      <c r="K24" s="1"/>
      <c r="L24" s="1"/>
      <c r="M24" s="1"/>
    </row>
    <row r="25" spans="1:13" ht="15.75" x14ac:dyDescent="0.25">
      <c r="A25" s="31" t="s">
        <v>127</v>
      </c>
      <c r="B25" s="49">
        <v>7.95</v>
      </c>
      <c r="C25" s="49">
        <v>8.58</v>
      </c>
      <c r="D25" s="86">
        <v>6.2</v>
      </c>
      <c r="E25" s="86">
        <v>10.545454545454545</v>
      </c>
      <c r="F25" s="86">
        <v>7.51</v>
      </c>
      <c r="G25" s="84">
        <v>8.15</v>
      </c>
      <c r="H25" s="106"/>
      <c r="I25" s="1"/>
      <c r="J25" s="1"/>
      <c r="K25" s="1"/>
      <c r="L25" s="1"/>
      <c r="M25" s="1"/>
    </row>
    <row r="26" spans="1:13" ht="15.75" x14ac:dyDescent="0.25">
      <c r="A26" s="31" t="s">
        <v>128</v>
      </c>
      <c r="B26" s="107">
        <v>9.24</v>
      </c>
      <c r="C26" s="49">
        <v>11.42</v>
      </c>
      <c r="D26" s="84">
        <v>8.6300000000000008</v>
      </c>
      <c r="E26" s="84">
        <v>6.22</v>
      </c>
      <c r="F26" s="86">
        <v>8.31</v>
      </c>
      <c r="G26" s="84">
        <v>8.67</v>
      </c>
      <c r="H26" s="106"/>
      <c r="I26" s="1"/>
      <c r="J26" s="1"/>
      <c r="K26" s="1"/>
      <c r="L26" s="1"/>
      <c r="M26" s="1"/>
    </row>
    <row r="27" spans="1:13" ht="15.75" x14ac:dyDescent="0.25">
      <c r="A27" s="31" t="s">
        <v>129</v>
      </c>
      <c r="B27" s="49">
        <v>7.49</v>
      </c>
      <c r="C27" s="49">
        <v>9.4</v>
      </c>
      <c r="D27" s="84">
        <v>12.12</v>
      </c>
      <c r="E27" s="84">
        <v>10.39</v>
      </c>
      <c r="F27" s="86">
        <v>7.33</v>
      </c>
      <c r="G27" s="84">
        <v>7.95</v>
      </c>
      <c r="H27" s="106"/>
      <c r="I27" s="1"/>
      <c r="J27" s="1"/>
      <c r="K27" s="1"/>
      <c r="L27" s="1"/>
      <c r="M27" s="1"/>
    </row>
    <row r="28" spans="1:13" ht="15.75" x14ac:dyDescent="0.25">
      <c r="A28" s="31" t="s">
        <v>130</v>
      </c>
      <c r="B28" s="49">
        <v>7.2</v>
      </c>
      <c r="C28" s="49">
        <v>8.57</v>
      </c>
      <c r="D28" s="84">
        <v>7.23</v>
      </c>
      <c r="E28" s="84">
        <v>11.71</v>
      </c>
      <c r="F28" s="86">
        <v>6.85</v>
      </c>
      <c r="G28" s="84">
        <v>8.24</v>
      </c>
      <c r="H28" s="106"/>
      <c r="I28" s="1"/>
      <c r="J28" s="1"/>
      <c r="K28" s="1"/>
      <c r="L28" s="1"/>
      <c r="M28" s="1"/>
    </row>
    <row r="29" spans="1:13" ht="15.75" x14ac:dyDescent="0.25">
      <c r="A29" s="31" t="s">
        <v>131</v>
      </c>
      <c r="B29" s="107">
        <v>11.05</v>
      </c>
      <c r="C29" s="49">
        <v>8.42</v>
      </c>
      <c r="D29" s="86">
        <v>14.41</v>
      </c>
      <c r="E29" s="84">
        <v>8.73</v>
      </c>
      <c r="F29" s="86">
        <v>8.85</v>
      </c>
      <c r="G29" s="84">
        <v>11.65</v>
      </c>
      <c r="H29" s="106"/>
      <c r="I29" s="1"/>
      <c r="J29" s="1"/>
      <c r="K29" s="1"/>
      <c r="L29" s="1"/>
      <c r="M29" s="1"/>
    </row>
    <row r="30" spans="1:13" ht="15.75" x14ac:dyDescent="0.25">
      <c r="A30" s="37" t="s">
        <v>132</v>
      </c>
      <c r="B30" s="49">
        <v>8.08</v>
      </c>
      <c r="C30" s="49">
        <v>13.71</v>
      </c>
      <c r="D30" s="86">
        <v>10</v>
      </c>
      <c r="E30" s="84">
        <v>13.67</v>
      </c>
      <c r="F30" s="86">
        <v>17.399999999999999</v>
      </c>
      <c r="G30" s="84">
        <v>13.71</v>
      </c>
      <c r="H30" s="106"/>
      <c r="I30" s="1"/>
      <c r="J30" s="1"/>
      <c r="K30" s="1"/>
      <c r="L30" s="1"/>
      <c r="M30" s="1"/>
    </row>
    <row r="31" spans="1:13" ht="15.75" x14ac:dyDescent="0.25">
      <c r="A31" s="15" t="s">
        <v>136</v>
      </c>
      <c r="B31" s="49">
        <v>8.5299999999999994</v>
      </c>
      <c r="C31" s="49">
        <v>8.82</v>
      </c>
      <c r="D31" s="84">
        <v>9.35</v>
      </c>
      <c r="E31" s="84">
        <v>9.33</v>
      </c>
      <c r="F31" s="86">
        <v>8.5299999999999994</v>
      </c>
      <c r="G31" s="84">
        <v>9.2899999999999991</v>
      </c>
      <c r="H31" s="1"/>
      <c r="I31" s="1"/>
      <c r="J31" s="1"/>
      <c r="K31" s="1"/>
      <c r="L31" s="1"/>
      <c r="M31" s="1"/>
    </row>
    <row r="32" spans="1:13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 spans="1:13" ht="15.75" x14ac:dyDescent="0.25">
      <c r="A33" s="177" t="s">
        <v>137</v>
      </c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M33" s="178"/>
    </row>
    <row r="34" spans="1:13" ht="31.5" x14ac:dyDescent="0.25">
      <c r="A34" s="48" t="s">
        <v>122</v>
      </c>
      <c r="B34" s="5" t="s">
        <v>4</v>
      </c>
      <c r="C34" s="5" t="s">
        <v>6</v>
      </c>
      <c r="D34" s="5" t="s">
        <v>7</v>
      </c>
      <c r="E34" s="5" t="s">
        <v>8</v>
      </c>
      <c r="F34" s="5" t="s">
        <v>9</v>
      </c>
      <c r="G34" s="5" t="s">
        <v>10</v>
      </c>
      <c r="H34" s="5" t="s">
        <v>11</v>
      </c>
      <c r="I34" s="5" t="s">
        <v>12</v>
      </c>
      <c r="J34" s="5" t="s">
        <v>13</v>
      </c>
      <c r="K34" s="5" t="s">
        <v>14</v>
      </c>
      <c r="L34" s="5" t="s">
        <v>15</v>
      </c>
      <c r="M34" s="5" t="s">
        <v>16</v>
      </c>
    </row>
    <row r="35" spans="1:13" ht="15.75" x14ac:dyDescent="0.25">
      <c r="A35" s="31" t="s">
        <v>123</v>
      </c>
      <c r="B35" s="107">
        <v>0.26</v>
      </c>
      <c r="C35" s="86">
        <v>0.24</v>
      </c>
      <c r="D35" s="86">
        <v>0.32</v>
      </c>
      <c r="E35" s="86">
        <v>0.37</v>
      </c>
      <c r="F35" s="86">
        <f t="shared" ref="F35:F44" si="0">(1-F7)*F21/F7</f>
        <v>0.25804847731510228</v>
      </c>
      <c r="G35" s="86">
        <v>0.25</v>
      </c>
      <c r="H35" s="105"/>
      <c r="I35" s="84"/>
      <c r="J35" s="84"/>
      <c r="K35" s="84"/>
      <c r="L35" s="84"/>
      <c r="M35" s="84"/>
    </row>
    <row r="36" spans="1:13" ht="15.75" x14ac:dyDescent="0.25">
      <c r="A36" s="31" t="s">
        <v>124</v>
      </c>
      <c r="B36" s="107">
        <v>0.17</v>
      </c>
      <c r="C36" s="86">
        <v>0.16</v>
      </c>
      <c r="D36" s="86">
        <v>0.32</v>
      </c>
      <c r="E36" s="86">
        <v>0.23</v>
      </c>
      <c r="F36" s="86">
        <f t="shared" si="0"/>
        <v>0.22986223912819978</v>
      </c>
      <c r="G36" s="86">
        <v>0.22</v>
      </c>
      <c r="H36" s="106"/>
      <c r="I36" s="84"/>
      <c r="J36" s="84"/>
      <c r="K36" s="84"/>
      <c r="L36" s="84"/>
      <c r="M36" s="84"/>
    </row>
    <row r="37" spans="1:13" ht="15.75" x14ac:dyDescent="0.25">
      <c r="A37" s="31" t="s">
        <v>125</v>
      </c>
      <c r="B37" s="107">
        <v>0.23</v>
      </c>
      <c r="C37" s="86">
        <v>0.33</v>
      </c>
      <c r="D37" s="86">
        <v>0.35</v>
      </c>
      <c r="E37" s="86">
        <v>0.28999999999999998</v>
      </c>
      <c r="F37" s="86">
        <f t="shared" si="0"/>
        <v>0.28579710144927561</v>
      </c>
      <c r="G37" s="86">
        <v>0.3</v>
      </c>
      <c r="H37" s="106"/>
      <c r="I37" s="84"/>
      <c r="J37" s="84"/>
      <c r="K37" s="84"/>
      <c r="L37" s="84"/>
      <c r="M37" s="84"/>
    </row>
    <row r="38" spans="1:13" ht="15.75" x14ac:dyDescent="0.25">
      <c r="A38" s="31" t="s">
        <v>126</v>
      </c>
      <c r="B38" s="107">
        <v>0</v>
      </c>
      <c r="C38" s="86">
        <v>0</v>
      </c>
      <c r="D38" s="86">
        <v>0</v>
      </c>
      <c r="E38" s="86">
        <v>0</v>
      </c>
      <c r="F38" s="86">
        <f t="shared" si="0"/>
        <v>0</v>
      </c>
      <c r="G38" s="86">
        <v>0</v>
      </c>
      <c r="H38" s="106"/>
      <c r="I38" s="84"/>
      <c r="J38" s="84"/>
      <c r="K38" s="84"/>
      <c r="L38" s="84"/>
      <c r="M38" s="84"/>
    </row>
    <row r="39" spans="1:13" ht="15.75" x14ac:dyDescent="0.25">
      <c r="A39" s="31" t="s">
        <v>127</v>
      </c>
      <c r="B39" s="107">
        <v>0</v>
      </c>
      <c r="C39" s="86">
        <v>0</v>
      </c>
      <c r="D39" s="86">
        <v>0</v>
      </c>
      <c r="E39" s="86">
        <v>0</v>
      </c>
      <c r="F39" s="86">
        <f t="shared" si="0"/>
        <v>0</v>
      </c>
      <c r="G39" s="86">
        <v>0</v>
      </c>
      <c r="H39" s="106"/>
      <c r="I39" s="84"/>
      <c r="J39" s="84"/>
      <c r="K39" s="84"/>
      <c r="L39" s="84"/>
      <c r="M39" s="84"/>
    </row>
    <row r="40" spans="1:13" ht="15.75" x14ac:dyDescent="0.25">
      <c r="A40" s="31" t="s">
        <v>128</v>
      </c>
      <c r="B40" s="107">
        <v>2.0299999999999998</v>
      </c>
      <c r="C40" s="86">
        <v>2.58</v>
      </c>
      <c r="D40" s="86">
        <v>2</v>
      </c>
      <c r="E40" s="86">
        <v>1.61</v>
      </c>
      <c r="F40" s="86">
        <f t="shared" si="0"/>
        <v>2.0283926349838275</v>
      </c>
      <c r="G40" s="86">
        <v>1.97</v>
      </c>
      <c r="H40" s="106"/>
      <c r="I40" s="84"/>
      <c r="J40" s="84"/>
      <c r="K40" s="84"/>
      <c r="L40" s="84"/>
      <c r="M40" s="84"/>
    </row>
    <row r="41" spans="1:13" ht="15.75" x14ac:dyDescent="0.25">
      <c r="A41" s="31" t="s">
        <v>129</v>
      </c>
      <c r="B41" s="107">
        <v>0.16</v>
      </c>
      <c r="C41" s="86">
        <v>0.25</v>
      </c>
      <c r="D41" s="86">
        <v>0.16</v>
      </c>
      <c r="E41" s="86">
        <v>0.32</v>
      </c>
      <c r="F41" s="86">
        <f t="shared" si="0"/>
        <v>0.32935214211076314</v>
      </c>
      <c r="G41" s="86">
        <v>0.27</v>
      </c>
      <c r="H41" s="106"/>
      <c r="I41" s="84"/>
      <c r="J41" s="84"/>
      <c r="K41" s="84"/>
      <c r="L41" s="84"/>
      <c r="M41" s="84"/>
    </row>
    <row r="42" spans="1:13" ht="15.75" x14ac:dyDescent="0.25">
      <c r="A42" s="31" t="s">
        <v>130</v>
      </c>
      <c r="B42" s="107">
        <v>1.73</v>
      </c>
      <c r="C42" s="86">
        <v>0.34</v>
      </c>
      <c r="D42" s="86">
        <v>0.32</v>
      </c>
      <c r="E42" s="86">
        <v>0.28999999999999998</v>
      </c>
      <c r="F42" s="86">
        <f t="shared" si="0"/>
        <v>0.3833685322069697</v>
      </c>
      <c r="G42" s="86">
        <v>0.33</v>
      </c>
      <c r="H42" s="106"/>
      <c r="I42" s="84"/>
      <c r="J42" s="84"/>
      <c r="K42" s="84"/>
      <c r="L42" s="84"/>
      <c r="M42" s="84"/>
    </row>
    <row r="43" spans="1:13" ht="15.75" x14ac:dyDescent="0.25">
      <c r="A43" s="31" t="s">
        <v>131</v>
      </c>
      <c r="B43" s="107">
        <v>0.23</v>
      </c>
      <c r="C43" s="86">
        <v>0.19</v>
      </c>
      <c r="D43" s="86">
        <v>0.18</v>
      </c>
      <c r="E43" s="86">
        <v>0.50028124339183788</v>
      </c>
      <c r="F43" s="86">
        <f t="shared" si="0"/>
        <v>0.33335581612535015</v>
      </c>
      <c r="G43" s="86">
        <v>0.35</v>
      </c>
      <c r="H43" s="106"/>
      <c r="I43" s="84"/>
      <c r="J43" s="84"/>
      <c r="K43" s="84"/>
      <c r="L43" s="84"/>
      <c r="M43" s="84"/>
    </row>
    <row r="44" spans="1:13" ht="15.75" x14ac:dyDescent="0.25">
      <c r="A44" s="37" t="s">
        <v>132</v>
      </c>
      <c r="B44" s="107">
        <v>6.58</v>
      </c>
      <c r="C44" s="86">
        <v>10.29</v>
      </c>
      <c r="D44" s="86">
        <v>10.67</v>
      </c>
      <c r="E44" s="86">
        <v>16.329999999999998</v>
      </c>
      <c r="F44" s="86">
        <f t="shared" si="0"/>
        <v>19.803335471456062</v>
      </c>
      <c r="G44" s="86">
        <v>12</v>
      </c>
      <c r="H44" s="106"/>
      <c r="I44" s="84"/>
      <c r="J44" s="84"/>
      <c r="K44" s="84"/>
      <c r="L44" s="84"/>
      <c r="M44" s="84"/>
    </row>
    <row r="45" spans="1:13" ht="15.75" x14ac:dyDescent="0.25">
      <c r="A45" s="31" t="s">
        <v>138</v>
      </c>
      <c r="B45" s="107">
        <v>8.9600000000000009</v>
      </c>
      <c r="C45" s="107">
        <v>7.89</v>
      </c>
      <c r="D45" s="84">
        <v>9.8800000000000008</v>
      </c>
      <c r="E45" s="86">
        <v>10.4</v>
      </c>
      <c r="F45" s="86">
        <v>9.35</v>
      </c>
      <c r="G45" s="86">
        <v>8.41</v>
      </c>
      <c r="H45" s="84"/>
      <c r="I45" s="84"/>
      <c r="J45" s="84"/>
      <c r="K45" s="84"/>
      <c r="L45" s="84"/>
      <c r="M45" s="84"/>
    </row>
    <row r="46" spans="1:13" x14ac:dyDescent="0.25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ht="15.75" x14ac:dyDescent="0.25">
      <c r="A47" s="191" t="s">
        <v>139</v>
      </c>
      <c r="B47" s="191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</row>
    <row r="48" spans="1:13" ht="15.75" x14ac:dyDescent="0.25">
      <c r="A48" s="39" t="s">
        <v>140</v>
      </c>
      <c r="B48" s="5" t="s">
        <v>4</v>
      </c>
      <c r="C48" s="5" t="s">
        <v>6</v>
      </c>
      <c r="D48" s="5" t="s">
        <v>7</v>
      </c>
      <c r="E48" s="5" t="s">
        <v>8</v>
      </c>
      <c r="F48" s="5" t="s">
        <v>9</v>
      </c>
      <c r="G48" s="5" t="s">
        <v>10</v>
      </c>
      <c r="H48" s="5" t="s">
        <v>11</v>
      </c>
      <c r="I48" s="5" t="s">
        <v>12</v>
      </c>
      <c r="J48" s="5" t="s">
        <v>13</v>
      </c>
      <c r="K48" s="5" t="s">
        <v>14</v>
      </c>
      <c r="L48" s="5" t="s">
        <v>15</v>
      </c>
      <c r="M48" s="5" t="s">
        <v>16</v>
      </c>
    </row>
    <row r="49" spans="1:13" ht="15.75" x14ac:dyDescent="0.25">
      <c r="A49" s="38" t="s">
        <v>141</v>
      </c>
      <c r="B49" s="62">
        <v>1230</v>
      </c>
      <c r="C49" s="62">
        <v>1119</v>
      </c>
      <c r="D49" s="127">
        <v>1129</v>
      </c>
      <c r="E49" s="127">
        <v>1052</v>
      </c>
      <c r="F49" s="127">
        <v>1186</v>
      </c>
      <c r="G49" s="127">
        <v>1125</v>
      </c>
      <c r="H49" s="84"/>
      <c r="I49" s="84"/>
      <c r="J49" s="84"/>
      <c r="K49" s="84"/>
      <c r="L49" s="84"/>
      <c r="M49" s="84"/>
    </row>
    <row r="50" spans="1:13" ht="15.75" x14ac:dyDescent="0.25">
      <c r="A50" s="38" t="s">
        <v>142</v>
      </c>
      <c r="B50" s="62">
        <v>116</v>
      </c>
      <c r="C50" s="62">
        <v>112</v>
      </c>
      <c r="D50" s="127">
        <v>114</v>
      </c>
      <c r="E50" s="127">
        <v>90</v>
      </c>
      <c r="F50" s="127">
        <v>128</v>
      </c>
      <c r="G50" s="127">
        <v>113</v>
      </c>
      <c r="H50" s="84"/>
      <c r="I50" s="84"/>
      <c r="J50" s="84"/>
      <c r="K50" s="84"/>
      <c r="L50" s="84"/>
      <c r="M50" s="84"/>
    </row>
    <row r="51" spans="1:13" ht="15.75" x14ac:dyDescent="0.25">
      <c r="A51" s="38" t="s">
        <v>143</v>
      </c>
      <c r="B51" s="128">
        <f t="shared" ref="B51:G51" si="1">B50/B49</f>
        <v>9.4308943089430899E-2</v>
      </c>
      <c r="C51" s="128">
        <f t="shared" si="1"/>
        <v>0.10008936550491511</v>
      </c>
      <c r="D51" s="128">
        <f t="shared" si="1"/>
        <v>0.10097431355181577</v>
      </c>
      <c r="E51" s="128">
        <f t="shared" si="1"/>
        <v>8.5551330798479083E-2</v>
      </c>
      <c r="F51" s="128">
        <f t="shared" si="1"/>
        <v>0.10792580101180438</v>
      </c>
      <c r="G51" s="128">
        <f t="shared" si="1"/>
        <v>0.10044444444444445</v>
      </c>
      <c r="H51" s="84"/>
      <c r="I51" s="84"/>
      <c r="J51" s="84"/>
      <c r="K51" s="84"/>
      <c r="L51" s="84"/>
      <c r="M51" s="84"/>
    </row>
    <row r="52" spans="1:13" ht="31.5" x14ac:dyDescent="0.25">
      <c r="A52" s="48" t="s">
        <v>144</v>
      </c>
      <c r="B52" s="62">
        <v>99</v>
      </c>
      <c r="C52" s="62">
        <v>104</v>
      </c>
      <c r="D52" s="127">
        <v>92</v>
      </c>
      <c r="E52" s="127">
        <v>78</v>
      </c>
      <c r="F52" s="127">
        <v>109</v>
      </c>
      <c r="G52" s="127">
        <v>100</v>
      </c>
      <c r="H52" s="84"/>
      <c r="I52" s="84"/>
      <c r="J52" s="84"/>
      <c r="K52" s="84"/>
      <c r="L52" s="84"/>
      <c r="M52" s="84"/>
    </row>
    <row r="53" spans="1:13" ht="31.5" x14ac:dyDescent="0.25">
      <c r="A53" s="36" t="s">
        <v>145</v>
      </c>
      <c r="B53" s="129">
        <v>8.1299999999999997E-2</v>
      </c>
      <c r="C53" s="129">
        <v>6.8500000000000005E-2</v>
      </c>
      <c r="D53" s="127">
        <v>9.5</v>
      </c>
      <c r="E53" s="128">
        <v>7.4144486692015205E-2</v>
      </c>
      <c r="F53" s="128">
        <f>F52/F49</f>
        <v>9.1905564924114669E-2</v>
      </c>
      <c r="G53" s="128">
        <f>G52/G49</f>
        <v>8.8888888888888892E-2</v>
      </c>
      <c r="H53" s="84"/>
      <c r="I53" s="84"/>
      <c r="J53" s="84"/>
      <c r="K53" s="84"/>
      <c r="L53" s="84"/>
      <c r="M53" s="84"/>
    </row>
    <row r="54" spans="1:13" ht="31.5" x14ac:dyDescent="0.25">
      <c r="A54" s="36" t="s">
        <v>146</v>
      </c>
      <c r="B54" s="129">
        <v>2.8189910979228485E-2</v>
      </c>
      <c r="C54" s="129">
        <v>3.3794162826420893E-2</v>
      </c>
      <c r="D54" s="128">
        <f>12/643</f>
        <v>1.8662519440124418E-2</v>
      </c>
      <c r="E54" s="130">
        <f>11/640</f>
        <v>1.7187500000000001E-2</v>
      </c>
      <c r="F54" s="130">
        <f>15/706</f>
        <v>2.1246458923512748E-2</v>
      </c>
      <c r="G54" s="157">
        <f>15/683</f>
        <v>2.1961932650073207E-2</v>
      </c>
      <c r="H54" s="85"/>
      <c r="I54" s="84"/>
      <c r="J54" s="84"/>
      <c r="K54" s="84"/>
      <c r="L54" s="84"/>
      <c r="M54" s="84"/>
    </row>
    <row r="55" spans="1:13" ht="31.5" x14ac:dyDescent="0.25">
      <c r="A55" s="36" t="s">
        <v>147</v>
      </c>
      <c r="B55" s="62">
        <v>34</v>
      </c>
      <c r="C55" s="62">
        <v>35</v>
      </c>
      <c r="D55" s="127">
        <v>32</v>
      </c>
      <c r="E55" s="127">
        <v>41</v>
      </c>
      <c r="F55" s="127">
        <v>40.5</v>
      </c>
      <c r="G55" s="127">
        <v>50.19</v>
      </c>
      <c r="H55" s="84"/>
      <c r="I55" s="133"/>
      <c r="J55" s="84"/>
      <c r="K55" s="84"/>
      <c r="L55" s="84"/>
      <c r="M55" s="84"/>
    </row>
    <row r="56" spans="1:13" ht="47.25" x14ac:dyDescent="0.25">
      <c r="A56" s="36" t="s">
        <v>148</v>
      </c>
      <c r="B56" s="129">
        <v>0.66700000000000004</v>
      </c>
      <c r="C56" s="129">
        <v>0.59040000000000004</v>
      </c>
      <c r="D56" s="130">
        <v>0.64590000000000003</v>
      </c>
      <c r="E56" s="128">
        <v>0.59119999999999995</v>
      </c>
      <c r="F56" s="128">
        <v>0.57969999999999999</v>
      </c>
      <c r="G56" s="128">
        <v>0.64559999999999995</v>
      </c>
      <c r="H56" s="85"/>
      <c r="I56" s="85"/>
      <c r="J56" s="85"/>
      <c r="K56" s="85"/>
      <c r="L56" s="85"/>
      <c r="M56" s="85"/>
    </row>
    <row r="57" spans="1:13" ht="15.75" x14ac:dyDescent="0.25">
      <c r="A57" s="36" t="s">
        <v>149</v>
      </c>
      <c r="B57" s="62">
        <v>276</v>
      </c>
      <c r="C57" s="62">
        <v>256</v>
      </c>
      <c r="D57" s="127">
        <v>241</v>
      </c>
      <c r="E57" s="127">
        <v>279</v>
      </c>
      <c r="F57" s="127">
        <v>204</v>
      </c>
      <c r="G57" s="127">
        <v>330</v>
      </c>
      <c r="H57" s="108"/>
      <c r="I57" s="84"/>
      <c r="J57" s="84"/>
      <c r="K57" s="84"/>
      <c r="L57" s="84"/>
      <c r="M57" s="84"/>
    </row>
    <row r="58" spans="1:13" ht="15.75" x14ac:dyDescent="0.25">
      <c r="A58" s="36" t="s">
        <v>150</v>
      </c>
      <c r="B58" s="131">
        <v>0.5111</v>
      </c>
      <c r="C58" s="129">
        <v>0.54730000000000001</v>
      </c>
      <c r="D58" s="127">
        <v>50.91</v>
      </c>
      <c r="E58" s="128">
        <v>0.51280000000000003</v>
      </c>
      <c r="F58" s="154">
        <f>534/(500+534)</f>
        <v>0.51644100580270791</v>
      </c>
      <c r="G58" s="132">
        <f>571/(461+571)</f>
        <v>0.55329457364341084</v>
      </c>
      <c r="H58" s="84"/>
      <c r="I58" s="84"/>
      <c r="J58" s="84"/>
      <c r="K58" s="84"/>
      <c r="L58" s="84"/>
      <c r="M58" s="84"/>
    </row>
    <row r="59" spans="1:13" x14ac:dyDescent="0.25">
      <c r="A59" s="181"/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</row>
    <row r="60" spans="1:13" ht="15.75" x14ac:dyDescent="0.25">
      <c r="A60" s="180" t="s">
        <v>151</v>
      </c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</row>
    <row r="61" spans="1:13" ht="15.75" x14ac:dyDescent="0.25">
      <c r="A61" s="46" t="s">
        <v>140</v>
      </c>
      <c r="B61" s="47" t="s">
        <v>4</v>
      </c>
      <c r="C61" s="47" t="s">
        <v>6</v>
      </c>
      <c r="D61" s="47" t="s">
        <v>7</v>
      </c>
      <c r="E61" s="47" t="s">
        <v>8</v>
      </c>
      <c r="F61" s="47" t="s">
        <v>9</v>
      </c>
      <c r="G61" s="47" t="s">
        <v>10</v>
      </c>
      <c r="H61" s="47" t="s">
        <v>11</v>
      </c>
      <c r="I61" s="47" t="s">
        <v>12</v>
      </c>
      <c r="J61" s="47" t="s">
        <v>13</v>
      </c>
      <c r="K61" s="47" t="s">
        <v>14</v>
      </c>
      <c r="L61" s="47" t="s">
        <v>15</v>
      </c>
      <c r="M61" s="47" t="s">
        <v>16</v>
      </c>
    </row>
    <row r="62" spans="1:13" ht="31.5" x14ac:dyDescent="0.25">
      <c r="A62" s="2" t="s">
        <v>152</v>
      </c>
      <c r="B62" s="91">
        <f>B63+B64</f>
        <v>235</v>
      </c>
      <c r="C62" s="91">
        <f>C63+C64</f>
        <v>244</v>
      </c>
      <c r="D62" s="91">
        <f>D63+D64</f>
        <v>236</v>
      </c>
      <c r="E62" s="91">
        <f>E63+E64</f>
        <v>228</v>
      </c>
      <c r="F62" s="91">
        <f>F63+F64</f>
        <v>225</v>
      </c>
      <c r="G62" s="162">
        <f t="shared" ref="G62" si="2">+G63+G64</f>
        <v>235</v>
      </c>
      <c r="H62" s="84"/>
      <c r="I62" s="84"/>
      <c r="J62" s="84"/>
      <c r="K62" s="84"/>
      <c r="L62" s="84"/>
      <c r="M62" s="84"/>
    </row>
    <row r="63" spans="1:13" ht="15.75" x14ac:dyDescent="0.25">
      <c r="A63" s="2" t="s">
        <v>153</v>
      </c>
      <c r="B63" s="49">
        <v>0</v>
      </c>
      <c r="C63" s="49">
        <v>0</v>
      </c>
      <c r="D63" s="84">
        <v>0</v>
      </c>
      <c r="E63" s="84">
        <v>0</v>
      </c>
      <c r="F63" s="91">
        <v>0</v>
      </c>
      <c r="G63" s="84">
        <v>0</v>
      </c>
      <c r="H63" s="84"/>
      <c r="I63" s="84"/>
      <c r="J63" s="84"/>
      <c r="K63" s="84"/>
      <c r="L63" s="84"/>
      <c r="M63" s="84"/>
    </row>
    <row r="64" spans="1:13" ht="15.75" x14ac:dyDescent="0.25">
      <c r="A64" s="2" t="s">
        <v>154</v>
      </c>
      <c r="B64" s="49">
        <v>235</v>
      </c>
      <c r="C64" s="49">
        <v>244</v>
      </c>
      <c r="D64" s="84">
        <v>236</v>
      </c>
      <c r="E64" s="84">
        <v>228</v>
      </c>
      <c r="F64" s="91">
        <v>225</v>
      </c>
      <c r="G64" s="84">
        <v>235</v>
      </c>
      <c r="H64" s="84"/>
      <c r="I64" s="84"/>
      <c r="J64" s="84"/>
      <c r="K64" s="84"/>
      <c r="L64" s="84"/>
      <c r="M64" s="84"/>
    </row>
    <row r="65" spans="1:13" ht="31.5" x14ac:dyDescent="0.25">
      <c r="A65" s="2" t="s">
        <v>155</v>
      </c>
      <c r="B65" s="49">
        <v>639</v>
      </c>
      <c r="C65" s="49">
        <v>689</v>
      </c>
      <c r="D65" s="84">
        <v>646</v>
      </c>
      <c r="E65" s="84">
        <v>643</v>
      </c>
      <c r="F65" s="91">
        <f>F66+F67</f>
        <v>642</v>
      </c>
      <c r="G65" s="84">
        <f t="shared" ref="G65" si="3">+G66+G67</f>
        <v>645</v>
      </c>
      <c r="H65" s="84"/>
      <c r="I65" s="84"/>
      <c r="J65" s="84"/>
      <c r="K65" s="84"/>
      <c r="L65" s="84"/>
      <c r="M65" s="84"/>
    </row>
    <row r="66" spans="1:13" ht="31.5" x14ac:dyDescent="0.25">
      <c r="A66" s="2" t="s">
        <v>156</v>
      </c>
      <c r="B66" s="49">
        <v>99</v>
      </c>
      <c r="C66" s="49">
        <v>99</v>
      </c>
      <c r="D66" s="84">
        <v>98</v>
      </c>
      <c r="E66" s="84">
        <v>98</v>
      </c>
      <c r="F66" s="91">
        <v>97</v>
      </c>
      <c r="G66" s="84">
        <f>27+68</f>
        <v>95</v>
      </c>
      <c r="H66" s="84"/>
      <c r="I66" s="84"/>
      <c r="J66" s="84"/>
      <c r="K66" s="84"/>
      <c r="L66" s="84"/>
      <c r="M66" s="84"/>
    </row>
    <row r="67" spans="1:13" ht="31.5" x14ac:dyDescent="0.25">
      <c r="A67" s="2" t="s">
        <v>157</v>
      </c>
      <c r="B67" s="49">
        <v>540</v>
      </c>
      <c r="C67" s="49">
        <v>590</v>
      </c>
      <c r="D67" s="84">
        <v>548</v>
      </c>
      <c r="E67" s="84">
        <v>545</v>
      </c>
      <c r="F67" s="91">
        <v>545</v>
      </c>
      <c r="G67" s="84">
        <v>550</v>
      </c>
      <c r="H67" s="84"/>
      <c r="I67" s="84"/>
      <c r="J67" s="84"/>
      <c r="K67" s="84"/>
      <c r="L67" s="84"/>
      <c r="M67" s="84"/>
    </row>
    <row r="68" spans="1:13" ht="15.75" x14ac:dyDescent="0.25">
      <c r="A68" s="2" t="s">
        <v>158</v>
      </c>
      <c r="B68" s="91">
        <f>B69+B70+B71</f>
        <v>650</v>
      </c>
      <c r="C68" s="91">
        <f>C69+C70+C71</f>
        <v>638</v>
      </c>
      <c r="D68" s="91">
        <f>D69+D70+D71</f>
        <v>665</v>
      </c>
      <c r="E68" s="91">
        <f>E69+E70+E71</f>
        <v>666</v>
      </c>
      <c r="F68" s="91">
        <f>F69+F70+F71</f>
        <v>665</v>
      </c>
      <c r="G68" s="84">
        <f t="shared" ref="G68" si="4">+G69+G70+G71</f>
        <v>659</v>
      </c>
      <c r="H68" s="84"/>
      <c r="I68" s="84"/>
      <c r="J68" s="84"/>
      <c r="K68" s="84"/>
      <c r="L68" s="84"/>
      <c r="M68" s="84"/>
    </row>
    <row r="69" spans="1:13" ht="15.75" x14ac:dyDescent="0.25">
      <c r="A69" s="2" t="s">
        <v>159</v>
      </c>
      <c r="B69" s="49">
        <v>79</v>
      </c>
      <c r="C69" s="49">
        <v>77</v>
      </c>
      <c r="D69" s="84">
        <v>74</v>
      </c>
      <c r="E69" s="84">
        <v>74</v>
      </c>
      <c r="F69" s="91">
        <v>72</v>
      </c>
      <c r="G69" s="84">
        <v>68</v>
      </c>
      <c r="H69" s="84"/>
      <c r="I69" s="84"/>
      <c r="J69" s="84"/>
      <c r="K69" s="84"/>
      <c r="L69" s="84"/>
      <c r="M69" s="84"/>
    </row>
    <row r="70" spans="1:13" ht="15.75" x14ac:dyDescent="0.25">
      <c r="A70" s="2" t="s">
        <v>160</v>
      </c>
      <c r="B70" s="49">
        <v>0</v>
      </c>
      <c r="C70" s="49">
        <v>0</v>
      </c>
      <c r="D70" s="84">
        <v>0</v>
      </c>
      <c r="E70" s="84">
        <v>0</v>
      </c>
      <c r="F70" s="91">
        <v>0</v>
      </c>
      <c r="G70" s="84">
        <v>0</v>
      </c>
      <c r="H70" s="84"/>
      <c r="I70" s="84"/>
      <c r="J70" s="84"/>
      <c r="K70" s="84"/>
      <c r="L70" s="84"/>
      <c r="M70" s="84"/>
    </row>
    <row r="71" spans="1:13" ht="15.75" x14ac:dyDescent="0.25">
      <c r="A71" s="2" t="s">
        <v>161</v>
      </c>
      <c r="B71" s="49">
        <v>571</v>
      </c>
      <c r="C71" s="49">
        <v>561</v>
      </c>
      <c r="D71" s="84">
        <v>591</v>
      </c>
      <c r="E71" s="84">
        <v>592</v>
      </c>
      <c r="F71" s="91">
        <v>593</v>
      </c>
      <c r="G71" s="52">
        <v>591</v>
      </c>
      <c r="H71" s="84"/>
      <c r="I71" s="84"/>
      <c r="J71" s="84"/>
      <c r="K71" s="84"/>
      <c r="L71" s="84"/>
      <c r="M71" s="84"/>
    </row>
    <row r="72" spans="1:13" ht="15.75" x14ac:dyDescent="0.25">
      <c r="A72" s="2" t="s">
        <v>162</v>
      </c>
      <c r="B72" s="49">
        <v>571</v>
      </c>
      <c r="C72" s="49">
        <v>561</v>
      </c>
      <c r="D72" s="84">
        <v>591</v>
      </c>
      <c r="E72" s="84">
        <v>660</v>
      </c>
      <c r="F72" s="91">
        <v>491</v>
      </c>
      <c r="G72" s="52">
        <v>419</v>
      </c>
      <c r="H72" s="84"/>
      <c r="I72" s="84"/>
      <c r="J72" s="84"/>
      <c r="K72" s="84"/>
      <c r="L72" s="84"/>
      <c r="M72" s="84"/>
    </row>
    <row r="73" spans="1:13" ht="31.5" x14ac:dyDescent="0.25">
      <c r="A73" s="2" t="s">
        <v>163</v>
      </c>
      <c r="B73" s="91">
        <f>B74+B75</f>
        <v>19</v>
      </c>
      <c r="C73" s="91">
        <f>C74+C75</f>
        <v>19</v>
      </c>
      <c r="D73" s="91">
        <f>D74+D75</f>
        <v>19</v>
      </c>
      <c r="E73" s="91">
        <f>E74+E75</f>
        <v>19</v>
      </c>
      <c r="F73" s="91">
        <f>F74+F75</f>
        <v>19</v>
      </c>
      <c r="G73" s="84">
        <f t="shared" ref="G73" si="5">+G74+G75</f>
        <v>19</v>
      </c>
      <c r="H73" s="84"/>
      <c r="I73" s="84"/>
      <c r="J73" s="84"/>
      <c r="K73" s="84"/>
      <c r="L73" s="84"/>
      <c r="M73" s="84"/>
    </row>
    <row r="74" spans="1:13" ht="15.75" x14ac:dyDescent="0.25">
      <c r="A74" s="2" t="s">
        <v>164</v>
      </c>
      <c r="B74" s="49">
        <v>0</v>
      </c>
      <c r="C74" s="49">
        <v>0</v>
      </c>
      <c r="D74" s="84">
        <v>0</v>
      </c>
      <c r="E74" s="84">
        <v>0</v>
      </c>
      <c r="F74" s="91">
        <v>0</v>
      </c>
      <c r="G74" s="84">
        <v>0</v>
      </c>
      <c r="H74" s="84"/>
      <c r="I74" s="84"/>
      <c r="J74" s="84"/>
      <c r="K74" s="84"/>
      <c r="L74" s="84"/>
      <c r="M74" s="84"/>
    </row>
    <row r="75" spans="1:13" ht="15.75" x14ac:dyDescent="0.25">
      <c r="A75" s="2" t="s">
        <v>165</v>
      </c>
      <c r="B75" s="49">
        <v>19</v>
      </c>
      <c r="C75" s="49">
        <v>19</v>
      </c>
      <c r="D75" s="84">
        <v>19</v>
      </c>
      <c r="E75" s="84">
        <v>19</v>
      </c>
      <c r="F75" s="91">
        <v>19</v>
      </c>
      <c r="G75" s="84">
        <v>19</v>
      </c>
      <c r="H75" s="84"/>
      <c r="I75" s="84"/>
      <c r="J75" s="84"/>
      <c r="K75" s="84"/>
      <c r="L75" s="84"/>
      <c r="M75" s="84"/>
    </row>
    <row r="76" spans="1:13" ht="31.5" x14ac:dyDescent="0.25">
      <c r="A76" s="2" t="s">
        <v>166</v>
      </c>
      <c r="B76" s="91">
        <f>B77+B78</f>
        <v>107</v>
      </c>
      <c r="C76" s="91">
        <f>C77+C78</f>
        <v>110</v>
      </c>
      <c r="D76" s="91">
        <f>D77+D78</f>
        <v>115</v>
      </c>
      <c r="E76" s="91">
        <f>E77+E78</f>
        <v>114</v>
      </c>
      <c r="F76" s="91">
        <f>F77+F78</f>
        <v>114</v>
      </c>
      <c r="G76" s="84">
        <f t="shared" ref="G76" si="6">+G77+G78</f>
        <v>114</v>
      </c>
      <c r="H76" s="84"/>
      <c r="I76" s="84"/>
      <c r="J76" s="84"/>
      <c r="K76" s="84"/>
      <c r="L76" s="84"/>
      <c r="M76" s="84"/>
    </row>
    <row r="77" spans="1:13" ht="15.75" x14ac:dyDescent="0.25">
      <c r="A77" s="2" t="s">
        <v>167</v>
      </c>
      <c r="B77" s="49">
        <v>0</v>
      </c>
      <c r="C77" s="49">
        <v>0</v>
      </c>
      <c r="D77" s="84">
        <v>0</v>
      </c>
      <c r="E77" s="84">
        <v>0</v>
      </c>
      <c r="F77" s="91">
        <v>0</v>
      </c>
      <c r="G77" s="84">
        <v>0</v>
      </c>
      <c r="H77" s="84"/>
      <c r="I77" s="84"/>
      <c r="J77" s="84"/>
      <c r="K77" s="84"/>
      <c r="L77" s="84"/>
      <c r="M77" s="84"/>
    </row>
    <row r="78" spans="1:13" ht="15.75" x14ac:dyDescent="0.25">
      <c r="A78" s="2" t="s">
        <v>168</v>
      </c>
      <c r="B78" s="49">
        <v>107</v>
      </c>
      <c r="C78" s="49">
        <v>110</v>
      </c>
      <c r="D78" s="84">
        <v>115</v>
      </c>
      <c r="E78" s="84">
        <v>114</v>
      </c>
      <c r="F78" s="91">
        <v>114</v>
      </c>
      <c r="G78" s="84">
        <v>114</v>
      </c>
      <c r="H78" s="84"/>
      <c r="I78" s="84"/>
      <c r="J78" s="84"/>
      <c r="K78" s="84"/>
      <c r="L78" s="84"/>
      <c r="M78" s="84"/>
    </row>
    <row r="79" spans="1:13" ht="15.75" x14ac:dyDescent="0.25">
      <c r="A79" s="2" t="s">
        <v>169</v>
      </c>
      <c r="B79" s="91">
        <f>B80+B81</f>
        <v>11</v>
      </c>
      <c r="C79" s="91">
        <f>C80+C81</f>
        <v>11</v>
      </c>
      <c r="D79" s="91">
        <f>D80+D81</f>
        <v>9</v>
      </c>
      <c r="E79" s="91">
        <f>E80+E81</f>
        <v>10</v>
      </c>
      <c r="F79" s="91">
        <f>F80+F81</f>
        <v>10</v>
      </c>
      <c r="G79" s="84">
        <f t="shared" ref="G79" si="7">+G80+G81</f>
        <v>10</v>
      </c>
      <c r="H79" s="84"/>
      <c r="I79" s="84"/>
      <c r="J79" s="84"/>
      <c r="K79" s="84"/>
      <c r="L79" s="84"/>
      <c r="M79" s="84"/>
    </row>
    <row r="80" spans="1:13" ht="15.75" x14ac:dyDescent="0.25">
      <c r="A80" s="2" t="s">
        <v>170</v>
      </c>
      <c r="B80" s="49">
        <v>0</v>
      </c>
      <c r="C80" s="49">
        <v>0</v>
      </c>
      <c r="D80" s="84">
        <v>0</v>
      </c>
      <c r="E80" s="84">
        <v>0</v>
      </c>
      <c r="F80" s="91">
        <v>0</v>
      </c>
      <c r="G80" s="84">
        <v>0</v>
      </c>
      <c r="H80" s="84"/>
      <c r="I80" s="84"/>
      <c r="J80" s="84"/>
      <c r="K80" s="84"/>
      <c r="L80" s="84"/>
      <c r="M80" s="84"/>
    </row>
    <row r="81" spans="1:13" ht="15.75" x14ac:dyDescent="0.25">
      <c r="A81" s="2" t="s">
        <v>171</v>
      </c>
      <c r="B81" s="49">
        <v>11</v>
      </c>
      <c r="C81" s="49">
        <v>11</v>
      </c>
      <c r="D81" s="84">
        <v>9</v>
      </c>
      <c r="E81" s="84">
        <v>10</v>
      </c>
      <c r="F81" s="91">
        <v>10</v>
      </c>
      <c r="G81" s="84">
        <v>10</v>
      </c>
      <c r="H81" s="84"/>
      <c r="I81" s="84"/>
      <c r="J81" s="84"/>
      <c r="K81" s="84"/>
      <c r="L81" s="84"/>
      <c r="M81" s="84"/>
    </row>
    <row r="82" spans="1:13" ht="31.5" x14ac:dyDescent="0.25">
      <c r="A82" s="2" t="s">
        <v>172</v>
      </c>
      <c r="B82" s="91">
        <f>B83+B84</f>
        <v>20</v>
      </c>
      <c r="C82" s="91">
        <f>C83+C84</f>
        <v>21</v>
      </c>
      <c r="D82" s="91">
        <f>D83+D84</f>
        <v>21</v>
      </c>
      <c r="E82" s="91">
        <f>E83+E84</f>
        <v>20</v>
      </c>
      <c r="F82" s="91">
        <f>F83+F84</f>
        <v>20</v>
      </c>
      <c r="G82" s="84">
        <f t="shared" ref="G82" si="8">+G83+G84</f>
        <v>19</v>
      </c>
      <c r="H82" s="84"/>
      <c r="I82" s="84"/>
      <c r="J82" s="84"/>
      <c r="K82" s="84"/>
      <c r="L82" s="84"/>
      <c r="M82" s="84"/>
    </row>
    <row r="83" spans="1:13" ht="15.75" x14ac:dyDescent="0.25">
      <c r="A83" s="2" t="s">
        <v>173</v>
      </c>
      <c r="B83" s="49">
        <v>0</v>
      </c>
      <c r="C83" s="49">
        <v>0</v>
      </c>
      <c r="D83" s="84">
        <v>0</v>
      </c>
      <c r="E83" s="84">
        <v>0</v>
      </c>
      <c r="F83" s="91">
        <v>0</v>
      </c>
      <c r="G83" s="84">
        <v>0</v>
      </c>
      <c r="H83" s="84"/>
      <c r="I83" s="84"/>
      <c r="J83" s="84"/>
      <c r="K83" s="84"/>
      <c r="L83" s="84"/>
      <c r="M83" s="84"/>
    </row>
    <row r="84" spans="1:13" ht="15.75" x14ac:dyDescent="0.25">
      <c r="A84" s="2" t="s">
        <v>174</v>
      </c>
      <c r="B84" s="49">
        <v>20</v>
      </c>
      <c r="C84" s="49">
        <v>21</v>
      </c>
      <c r="D84" s="84">
        <v>21</v>
      </c>
      <c r="E84" s="84">
        <v>20</v>
      </c>
      <c r="F84" s="91">
        <v>20</v>
      </c>
      <c r="G84" s="84">
        <v>19</v>
      </c>
      <c r="H84" s="84"/>
      <c r="I84" s="84"/>
      <c r="J84" s="84"/>
      <c r="K84" s="84"/>
      <c r="L84" s="84"/>
      <c r="M84" s="84"/>
    </row>
    <row r="85" spans="1:13" ht="31.5" x14ac:dyDescent="0.25">
      <c r="A85" s="2" t="s">
        <v>175</v>
      </c>
      <c r="B85" s="91">
        <f>B86+B87</f>
        <v>15</v>
      </c>
      <c r="C85" s="91">
        <f>C86+C87</f>
        <v>15</v>
      </c>
      <c r="D85" s="91">
        <f>D86+D87</f>
        <v>14</v>
      </c>
      <c r="E85" s="91">
        <f>E86+E87</f>
        <v>15</v>
      </c>
      <c r="F85" s="91">
        <f>F86+F87</f>
        <v>15</v>
      </c>
      <c r="G85" s="84">
        <f t="shared" ref="G85" si="9">+G86+G87</f>
        <v>15</v>
      </c>
      <c r="H85" s="84"/>
      <c r="I85" s="84"/>
      <c r="J85" s="84"/>
      <c r="K85" s="84"/>
      <c r="L85" s="84"/>
      <c r="M85" s="84"/>
    </row>
    <row r="86" spans="1:13" ht="15.75" x14ac:dyDescent="0.25">
      <c r="A86" s="2" t="s">
        <v>176</v>
      </c>
      <c r="B86" s="49">
        <v>0</v>
      </c>
      <c r="C86" s="49">
        <v>0</v>
      </c>
      <c r="D86" s="84">
        <v>0</v>
      </c>
      <c r="E86" s="84">
        <v>0</v>
      </c>
      <c r="F86" s="91">
        <v>0</v>
      </c>
      <c r="G86" s="84">
        <v>0</v>
      </c>
      <c r="H86" s="84"/>
      <c r="I86" s="84"/>
      <c r="J86" s="84"/>
      <c r="K86" s="84"/>
      <c r="L86" s="84"/>
      <c r="M86" s="84"/>
    </row>
    <row r="87" spans="1:13" ht="15.75" x14ac:dyDescent="0.25">
      <c r="A87" s="2" t="s">
        <v>177</v>
      </c>
      <c r="B87" s="49">
        <v>15</v>
      </c>
      <c r="C87" s="49">
        <v>15</v>
      </c>
      <c r="D87" s="84">
        <v>14</v>
      </c>
      <c r="E87" s="84">
        <v>15</v>
      </c>
      <c r="F87" s="91">
        <v>15</v>
      </c>
      <c r="G87" s="84">
        <v>15</v>
      </c>
      <c r="H87" s="84"/>
      <c r="I87" s="84"/>
      <c r="J87" s="84"/>
      <c r="K87" s="84"/>
      <c r="L87" s="84"/>
      <c r="M87" s="84"/>
    </row>
    <row r="88" spans="1:13" ht="31.5" x14ac:dyDescent="0.25">
      <c r="A88" s="2" t="s">
        <v>178</v>
      </c>
      <c r="B88" s="91">
        <f>B89+B90</f>
        <v>12</v>
      </c>
      <c r="C88" s="91">
        <f>C89+C90</f>
        <v>13</v>
      </c>
      <c r="D88" s="91">
        <f>D89+D90</f>
        <v>12</v>
      </c>
      <c r="E88" s="91">
        <f>E89+E90</f>
        <v>22</v>
      </c>
      <c r="F88" s="91">
        <f>F89+F90</f>
        <v>24</v>
      </c>
      <c r="G88" s="84">
        <f t="shared" ref="G88" si="10">+G89+G90</f>
        <v>26</v>
      </c>
      <c r="H88" s="84"/>
      <c r="I88" s="84"/>
      <c r="J88" s="84"/>
      <c r="K88" s="84"/>
      <c r="L88" s="84"/>
      <c r="M88" s="84"/>
    </row>
    <row r="89" spans="1:13" ht="31.5" x14ac:dyDescent="0.25">
      <c r="A89" s="2" t="s">
        <v>179</v>
      </c>
      <c r="B89" s="49">
        <v>0</v>
      </c>
      <c r="C89" s="49">
        <v>0</v>
      </c>
      <c r="D89" s="84">
        <v>0</v>
      </c>
      <c r="E89" s="84">
        <v>0</v>
      </c>
      <c r="F89" s="91">
        <v>0</v>
      </c>
      <c r="G89" s="84">
        <v>0</v>
      </c>
      <c r="H89" s="84"/>
      <c r="I89" s="84"/>
      <c r="J89" s="84"/>
      <c r="K89" s="84"/>
      <c r="L89" s="84"/>
      <c r="M89" s="84"/>
    </row>
    <row r="90" spans="1:13" ht="31.5" x14ac:dyDescent="0.25">
      <c r="A90" s="2" t="s">
        <v>180</v>
      </c>
      <c r="B90" s="49">
        <v>12</v>
      </c>
      <c r="C90" s="49">
        <v>13</v>
      </c>
      <c r="D90" s="84">
        <v>12</v>
      </c>
      <c r="E90" s="84">
        <v>22</v>
      </c>
      <c r="F90" s="91">
        <v>24</v>
      </c>
      <c r="G90" s="84">
        <v>26</v>
      </c>
      <c r="H90" s="84"/>
      <c r="I90" s="84"/>
      <c r="J90" s="84"/>
      <c r="K90" s="84"/>
      <c r="L90" s="84"/>
      <c r="M90" s="84"/>
    </row>
    <row r="91" spans="1:13" ht="31.5" x14ac:dyDescent="0.25">
      <c r="A91" s="2" t="s">
        <v>181</v>
      </c>
      <c r="B91" s="91">
        <f>B92+B93</f>
        <v>8</v>
      </c>
      <c r="C91" s="91">
        <f>C92+C93</f>
        <v>8</v>
      </c>
      <c r="D91" s="91">
        <f>D92+D93</f>
        <v>8</v>
      </c>
      <c r="E91" s="91">
        <f>E92+E93</f>
        <v>9</v>
      </c>
      <c r="F91" s="91">
        <f>F92+F93</f>
        <v>10</v>
      </c>
      <c r="G91" s="84">
        <f t="shared" ref="G91" si="11">+G92+G93</f>
        <v>9</v>
      </c>
      <c r="H91" s="84"/>
      <c r="I91" s="84"/>
      <c r="J91" s="84"/>
      <c r="K91" s="84"/>
      <c r="L91" s="84"/>
      <c r="M91" s="84"/>
    </row>
    <row r="92" spans="1:13" ht="15.75" x14ac:dyDescent="0.25">
      <c r="A92" s="2" t="s">
        <v>182</v>
      </c>
      <c r="B92" s="49">
        <v>1</v>
      </c>
      <c r="C92" s="49">
        <v>1</v>
      </c>
      <c r="D92" s="84">
        <v>1</v>
      </c>
      <c r="E92" s="84">
        <v>1</v>
      </c>
      <c r="F92" s="91">
        <v>1</v>
      </c>
      <c r="G92" s="84">
        <v>1</v>
      </c>
      <c r="H92" s="84"/>
      <c r="I92" s="84"/>
      <c r="J92" s="84"/>
      <c r="K92" s="84"/>
      <c r="L92" s="84"/>
      <c r="M92" s="84"/>
    </row>
    <row r="93" spans="1:13" ht="15.75" x14ac:dyDescent="0.25">
      <c r="A93" s="2" t="s">
        <v>183</v>
      </c>
      <c r="B93" s="49">
        <v>7</v>
      </c>
      <c r="C93" s="49">
        <v>7</v>
      </c>
      <c r="D93" s="84">
        <v>7</v>
      </c>
      <c r="E93" s="84">
        <v>8</v>
      </c>
      <c r="F93" s="91">
        <v>9</v>
      </c>
      <c r="G93" s="84">
        <v>8</v>
      </c>
      <c r="H93" s="84"/>
      <c r="I93" s="84"/>
      <c r="J93" s="84"/>
      <c r="K93" s="84"/>
      <c r="L93" s="84"/>
      <c r="M93" s="84"/>
    </row>
    <row r="94" spans="1:13" ht="31.5" x14ac:dyDescent="0.25">
      <c r="A94" s="2" t="s">
        <v>184</v>
      </c>
      <c r="B94" s="171"/>
      <c r="C94" s="171"/>
      <c r="D94" s="91">
        <f>D95+D96</f>
        <v>416</v>
      </c>
      <c r="E94" s="91">
        <f>E95+E96</f>
        <v>426</v>
      </c>
      <c r="F94" s="91">
        <f>F95+F96</f>
        <v>435</v>
      </c>
      <c r="G94" s="84">
        <f t="shared" ref="G94" si="12">+G95+G96</f>
        <v>428</v>
      </c>
      <c r="H94" s="84"/>
      <c r="I94" s="84"/>
      <c r="J94" s="84"/>
      <c r="K94" s="84"/>
      <c r="L94" s="84"/>
      <c r="M94" s="84"/>
    </row>
    <row r="95" spans="1:13" ht="31.5" x14ac:dyDescent="0.25">
      <c r="A95" s="2" t="s">
        <v>185</v>
      </c>
      <c r="B95" s="112"/>
      <c r="C95" s="112"/>
      <c r="D95" s="84">
        <v>72</v>
      </c>
      <c r="E95" s="84">
        <v>65</v>
      </c>
      <c r="F95" s="91">
        <v>65</v>
      </c>
      <c r="G95" s="84">
        <f>228-G92-G69-G66</f>
        <v>64</v>
      </c>
      <c r="H95" s="84"/>
      <c r="I95" s="84"/>
      <c r="J95" s="84"/>
      <c r="K95" s="84"/>
      <c r="L95" s="84"/>
      <c r="M95" s="84"/>
    </row>
    <row r="96" spans="1:13" ht="15.75" x14ac:dyDescent="0.25">
      <c r="A96" s="2" t="s">
        <v>186</v>
      </c>
      <c r="B96" s="112"/>
      <c r="C96" s="112"/>
      <c r="D96" s="84">
        <v>344</v>
      </c>
      <c r="E96" s="84">
        <v>361</v>
      </c>
      <c r="F96" s="91">
        <v>370</v>
      </c>
      <c r="G96" s="84">
        <v>364</v>
      </c>
      <c r="H96" s="84"/>
      <c r="I96" s="84"/>
      <c r="J96" s="84"/>
      <c r="K96" s="84"/>
      <c r="L96" s="84"/>
      <c r="M96" s="84"/>
    </row>
    <row r="97" spans="1:13" ht="31.5" x14ac:dyDescent="0.25">
      <c r="A97" s="2" t="s">
        <v>187</v>
      </c>
      <c r="B97" s="84">
        <f>SUM(B62,B65,B68,B72,B73,B76,B79,B82,B85,B88,B91,B94)</f>
        <v>2287</v>
      </c>
      <c r="C97" s="84">
        <f>SUM(C62,C65,C68,C72,C73,C76,C79,C82,C85,C88,C91,C94)</f>
        <v>2329</v>
      </c>
      <c r="D97" s="84">
        <f>SUM(D62,D65,D68,D72,D73,D76,D79,D82,D85,D88,D91,D94)</f>
        <v>2752</v>
      </c>
      <c r="E97" s="84">
        <f>SUM(E62,E65,E68,E72,E73,E76,E79,E82,E85,E88,E91,E94)</f>
        <v>2832</v>
      </c>
      <c r="F97" s="84">
        <f>SUM(F62,F65,F68,F72,F73,F76,F79,F82,F85,F88,F91,F94)</f>
        <v>2670</v>
      </c>
      <c r="G97" s="163">
        <v>2179</v>
      </c>
      <c r="H97" s="84"/>
      <c r="I97" s="84"/>
      <c r="J97" s="84"/>
      <c r="K97" s="84"/>
      <c r="L97" s="84"/>
      <c r="M97" s="84"/>
    </row>
    <row r="98" spans="1:13" ht="15.75" x14ac:dyDescent="0.25">
      <c r="A98" s="2" t="s">
        <v>188</v>
      </c>
      <c r="B98" s="49">
        <v>342</v>
      </c>
      <c r="C98" s="49">
        <v>342</v>
      </c>
      <c r="D98" s="84">
        <v>342</v>
      </c>
      <c r="E98" s="84">
        <v>342</v>
      </c>
      <c r="F98" s="84">
        <v>342</v>
      </c>
      <c r="G98" s="52">
        <v>342</v>
      </c>
      <c r="H98" s="84"/>
      <c r="I98" s="84"/>
      <c r="J98" s="84"/>
      <c r="K98" s="84"/>
      <c r="L98" s="84"/>
      <c r="M98" s="84"/>
    </row>
    <row r="99" spans="1:13" x14ac:dyDescent="0.25">
      <c r="A99" s="181"/>
      <c r="B99" s="181"/>
      <c r="C99" s="181"/>
      <c r="D99" s="181"/>
      <c r="E99" s="181"/>
      <c r="F99" s="181"/>
      <c r="G99" s="181"/>
      <c r="H99" s="181"/>
      <c r="I99" s="181"/>
      <c r="J99" s="181"/>
      <c r="K99" s="181"/>
      <c r="L99" s="181"/>
      <c r="M99" s="181"/>
    </row>
    <row r="100" spans="1:13" ht="15.75" x14ac:dyDescent="0.25">
      <c r="A100" s="191" t="s">
        <v>189</v>
      </c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1"/>
      <c r="M100" s="191"/>
    </row>
    <row r="101" spans="1:13" ht="15.75" x14ac:dyDescent="0.25">
      <c r="A101" s="39" t="s">
        <v>140</v>
      </c>
      <c r="B101" s="5" t="s">
        <v>4</v>
      </c>
      <c r="C101" s="5" t="s">
        <v>6</v>
      </c>
      <c r="D101" s="5" t="s">
        <v>7</v>
      </c>
      <c r="E101" s="5" t="s">
        <v>8</v>
      </c>
      <c r="F101" s="5" t="s">
        <v>9</v>
      </c>
      <c r="G101" s="5" t="s">
        <v>10</v>
      </c>
      <c r="H101" s="5" t="s">
        <v>11</v>
      </c>
      <c r="I101" s="5" t="s">
        <v>12</v>
      </c>
      <c r="J101" s="5" t="s">
        <v>13</v>
      </c>
      <c r="K101" s="5" t="s">
        <v>14</v>
      </c>
      <c r="L101" s="5" t="s">
        <v>15</v>
      </c>
      <c r="M101" s="5" t="s">
        <v>16</v>
      </c>
    </row>
    <row r="102" spans="1:13" ht="15.75" x14ac:dyDescent="0.25">
      <c r="A102" s="36" t="s">
        <v>190</v>
      </c>
      <c r="B102" s="107">
        <f>B62/B98</f>
        <v>0.6871345029239766</v>
      </c>
      <c r="C102" s="107">
        <f>C62/C98</f>
        <v>0.71345029239766078</v>
      </c>
      <c r="D102" s="107">
        <f>D62/D98</f>
        <v>0.6900584795321637</v>
      </c>
      <c r="E102" s="107">
        <f>E62/E98</f>
        <v>0.66666666666666663</v>
      </c>
      <c r="F102" s="107">
        <f>F62/F98</f>
        <v>0.65789473684210531</v>
      </c>
      <c r="G102" s="52">
        <v>0.68</v>
      </c>
      <c r="H102" s="84"/>
      <c r="I102" s="84"/>
      <c r="J102" s="84"/>
      <c r="K102" s="84"/>
      <c r="L102" s="84"/>
      <c r="M102" s="84"/>
    </row>
    <row r="103" spans="1:13" ht="15.75" x14ac:dyDescent="0.25">
      <c r="A103" s="36" t="s">
        <v>191</v>
      </c>
      <c r="B103" s="49">
        <v>2.56</v>
      </c>
      <c r="C103" s="107">
        <f>+C65/C98</f>
        <v>2.0146198830409356</v>
      </c>
      <c r="D103" s="107">
        <f t="shared" ref="D103:F103" si="13">+D65/D98</f>
        <v>1.8888888888888888</v>
      </c>
      <c r="E103" s="107">
        <f t="shared" si="13"/>
        <v>1.8801169590643274</v>
      </c>
      <c r="F103" s="107">
        <f t="shared" si="13"/>
        <v>1.8771929824561404</v>
      </c>
      <c r="G103" s="52">
        <v>1.88</v>
      </c>
      <c r="H103" s="84"/>
      <c r="I103" s="84"/>
      <c r="J103" s="84"/>
      <c r="K103" s="84"/>
      <c r="L103" s="84"/>
      <c r="M103" s="84"/>
    </row>
    <row r="104" spans="1:13" ht="15.75" x14ac:dyDescent="0.25">
      <c r="A104" s="36" t="s">
        <v>192</v>
      </c>
      <c r="B104" s="49">
        <v>6.26</v>
      </c>
      <c r="C104" s="107">
        <f>+C97/C98</f>
        <v>6.8099415204678362</v>
      </c>
      <c r="D104" s="107">
        <f t="shared" ref="D104:F104" si="14">+D97/D98</f>
        <v>8.0467836257309937</v>
      </c>
      <c r="E104" s="107">
        <f t="shared" si="14"/>
        <v>8.2807017543859658</v>
      </c>
      <c r="F104" s="107">
        <f t="shared" si="14"/>
        <v>7.807017543859649</v>
      </c>
      <c r="G104" s="52">
        <v>6.37</v>
      </c>
      <c r="H104" s="84"/>
      <c r="I104" s="84"/>
      <c r="J104" s="84"/>
      <c r="K104" s="84"/>
      <c r="L104" s="84"/>
      <c r="M104" s="84"/>
    </row>
    <row r="105" spans="1:13" ht="15.75" x14ac:dyDescent="0.25">
      <c r="A105" s="36" t="s">
        <v>193</v>
      </c>
      <c r="B105" s="57">
        <v>0.88</v>
      </c>
      <c r="C105" s="57">
        <f>+C72/C68</f>
        <v>0.87931034482758619</v>
      </c>
      <c r="D105" s="57">
        <f t="shared" ref="D105:F105" si="15">+D72/D68</f>
        <v>0.88872180451127825</v>
      </c>
      <c r="E105" s="57">
        <f t="shared" si="15"/>
        <v>0.99099099099099097</v>
      </c>
      <c r="F105" s="57">
        <f t="shared" si="15"/>
        <v>0.73834586466165408</v>
      </c>
      <c r="G105" s="161">
        <v>0.70650000000000002</v>
      </c>
      <c r="H105" s="84"/>
      <c r="I105" s="84"/>
      <c r="J105" s="84"/>
      <c r="K105" s="84"/>
      <c r="L105" s="84"/>
      <c r="M105" s="84"/>
    </row>
    <row r="106" spans="1:13" ht="15.75" customHeight="1" x14ac:dyDescent="0.25">
      <c r="A106" s="181"/>
      <c r="B106" s="181"/>
      <c r="C106" s="181"/>
      <c r="D106" s="181"/>
      <c r="E106" s="181"/>
      <c r="F106" s="181"/>
      <c r="G106" s="181"/>
      <c r="H106" s="181"/>
      <c r="I106" s="181"/>
      <c r="J106" s="181"/>
      <c r="K106" s="181"/>
      <c r="L106" s="181"/>
      <c r="M106" s="181"/>
    </row>
    <row r="107" spans="1:13" ht="15.75" x14ac:dyDescent="0.25">
      <c r="A107" s="191" t="s">
        <v>189</v>
      </c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1"/>
      <c r="M107" s="191"/>
    </row>
    <row r="108" spans="1:13" ht="15.75" x14ac:dyDescent="0.25">
      <c r="A108" s="39" t="s">
        <v>194</v>
      </c>
      <c r="B108" s="5" t="s">
        <v>4</v>
      </c>
      <c r="C108" s="5" t="s">
        <v>6</v>
      </c>
      <c r="D108" s="5" t="s">
        <v>7</v>
      </c>
      <c r="E108" s="5" t="s">
        <v>8</v>
      </c>
      <c r="F108" s="5" t="s">
        <v>9</v>
      </c>
      <c r="G108" s="5" t="s">
        <v>10</v>
      </c>
      <c r="H108" s="5" t="s">
        <v>11</v>
      </c>
      <c r="I108" s="5" t="s">
        <v>12</v>
      </c>
      <c r="J108" s="5" t="s">
        <v>13</v>
      </c>
      <c r="K108" s="5" t="s">
        <v>14</v>
      </c>
      <c r="L108" s="5" t="s">
        <v>15</v>
      </c>
      <c r="M108" s="5" t="s">
        <v>16</v>
      </c>
    </row>
    <row r="109" spans="1:13" ht="15.75" x14ac:dyDescent="0.25">
      <c r="A109" s="34" t="s">
        <v>195</v>
      </c>
      <c r="B109" s="92">
        <v>3.9E-2</v>
      </c>
      <c r="C109" s="93">
        <v>1.7000000000000001E-2</v>
      </c>
      <c r="D109" s="92">
        <v>4.0000000000000001E-3</v>
      </c>
      <c r="E109" s="92">
        <v>0.04</v>
      </c>
      <c r="F109" s="92">
        <v>2.7E-2</v>
      </c>
      <c r="G109" s="111">
        <v>1.2999999999999999E-2</v>
      </c>
      <c r="H109" s="85"/>
      <c r="I109" s="85"/>
      <c r="J109" s="85"/>
      <c r="K109" s="85"/>
      <c r="L109" s="85"/>
      <c r="M109" s="85"/>
    </row>
    <row r="110" spans="1:13" ht="15.75" x14ac:dyDescent="0.25">
      <c r="A110" s="34" t="s">
        <v>196</v>
      </c>
      <c r="B110" s="92">
        <v>3.3000000000000002E-2</v>
      </c>
      <c r="C110" s="93">
        <v>2.7E-2</v>
      </c>
      <c r="D110" s="92">
        <v>2.4E-2</v>
      </c>
      <c r="E110" s="92">
        <v>4.5999999999999999E-2</v>
      </c>
      <c r="F110" s="92">
        <v>2.9000000000000001E-2</v>
      </c>
      <c r="G110" s="111">
        <v>2.5000000000000001E-2</v>
      </c>
      <c r="H110" s="85"/>
      <c r="I110" s="85"/>
      <c r="J110" s="85"/>
      <c r="K110" s="85"/>
      <c r="L110" s="85"/>
      <c r="M110" s="85"/>
    </row>
    <row r="111" spans="1:13" ht="15.75" x14ac:dyDescent="0.25">
      <c r="A111" s="34" t="s">
        <v>197</v>
      </c>
      <c r="B111" s="93">
        <v>0</v>
      </c>
      <c r="C111" s="93">
        <v>0</v>
      </c>
      <c r="D111" s="92">
        <v>0</v>
      </c>
      <c r="E111" s="92">
        <v>0</v>
      </c>
      <c r="F111" s="92">
        <v>0</v>
      </c>
      <c r="G111" s="111">
        <v>0</v>
      </c>
      <c r="H111" s="85"/>
      <c r="I111" s="85"/>
      <c r="J111" s="85"/>
      <c r="K111" s="85"/>
      <c r="L111" s="85"/>
      <c r="M111" s="85"/>
    </row>
    <row r="112" spans="1:13" ht="15.75" x14ac:dyDescent="0.25">
      <c r="A112" s="34" t="s">
        <v>198</v>
      </c>
      <c r="B112" s="93">
        <v>0</v>
      </c>
      <c r="C112" s="93">
        <v>0</v>
      </c>
      <c r="D112" s="92">
        <v>0</v>
      </c>
      <c r="E112" s="92">
        <v>0</v>
      </c>
      <c r="F112" s="92">
        <v>0</v>
      </c>
      <c r="G112" s="111">
        <v>0</v>
      </c>
      <c r="H112" s="85"/>
      <c r="I112" s="85"/>
      <c r="J112" s="85"/>
      <c r="K112" s="85"/>
      <c r="L112" s="85"/>
      <c r="M112" s="85"/>
    </row>
    <row r="113" spans="1:25" ht="15.75" x14ac:dyDescent="0.25">
      <c r="A113" s="34" t="s">
        <v>199</v>
      </c>
      <c r="B113" s="93">
        <v>0</v>
      </c>
      <c r="C113" s="93">
        <v>0</v>
      </c>
      <c r="D113" s="92">
        <v>0</v>
      </c>
      <c r="E113" s="92">
        <v>0</v>
      </c>
      <c r="F113" s="92">
        <v>0</v>
      </c>
      <c r="G113" s="111">
        <v>0</v>
      </c>
      <c r="H113" s="85"/>
      <c r="I113" s="85"/>
      <c r="J113" s="85"/>
      <c r="K113" s="85"/>
      <c r="L113" s="85"/>
      <c r="M113" s="85"/>
    </row>
    <row r="114" spans="1:25" ht="15.75" x14ac:dyDescent="0.25">
      <c r="A114" s="34" t="s">
        <v>200</v>
      </c>
      <c r="B114" s="93">
        <v>0</v>
      </c>
      <c r="C114" s="93">
        <v>8.9999999999999993E-3</v>
      </c>
      <c r="D114" s="92">
        <v>1.7999999999999999E-2</v>
      </c>
      <c r="E114" s="92">
        <v>1.7999999999999999E-2</v>
      </c>
      <c r="F114" s="92">
        <v>8.9999999999999993E-3</v>
      </c>
      <c r="G114" s="111">
        <v>8.9999999999999993E-3</v>
      </c>
      <c r="H114" s="85"/>
      <c r="I114" s="85"/>
      <c r="J114" s="85"/>
      <c r="K114" s="85"/>
      <c r="L114" s="85"/>
      <c r="M114" s="85"/>
    </row>
    <row r="115" spans="1:25" ht="15.75" x14ac:dyDescent="0.25">
      <c r="A115" s="34" t="s">
        <v>201</v>
      </c>
      <c r="B115" s="93">
        <v>0</v>
      </c>
      <c r="C115" s="93">
        <v>0</v>
      </c>
      <c r="D115" s="92">
        <v>0</v>
      </c>
      <c r="E115" s="92">
        <v>0</v>
      </c>
      <c r="F115" s="92">
        <v>0</v>
      </c>
      <c r="G115" s="111">
        <v>0.125</v>
      </c>
      <c r="H115" s="85"/>
      <c r="I115" s="85"/>
      <c r="J115" s="85"/>
      <c r="K115" s="85"/>
      <c r="L115" s="85"/>
      <c r="M115" s="85"/>
    </row>
    <row r="116" spans="1:25" ht="15.75" x14ac:dyDescent="0.25">
      <c r="A116" s="34" t="s">
        <v>202</v>
      </c>
      <c r="B116" s="93">
        <v>0</v>
      </c>
      <c r="C116" s="93">
        <v>0</v>
      </c>
      <c r="D116" s="92">
        <v>0.111</v>
      </c>
      <c r="E116" s="92">
        <v>0</v>
      </c>
      <c r="F116" s="92">
        <v>0.111</v>
      </c>
      <c r="G116" s="111">
        <v>0</v>
      </c>
      <c r="H116" s="85"/>
      <c r="I116" s="85"/>
      <c r="J116" s="85"/>
      <c r="K116" s="85"/>
      <c r="L116" s="85"/>
      <c r="M116" s="85"/>
    </row>
    <row r="117" spans="1:25" ht="15.75" x14ac:dyDescent="0.25">
      <c r="A117" s="34" t="s">
        <v>203</v>
      </c>
      <c r="B117" s="93">
        <v>0</v>
      </c>
      <c r="C117" s="93">
        <v>0.111</v>
      </c>
      <c r="D117" s="92">
        <v>0</v>
      </c>
      <c r="E117" s="92">
        <v>0.05</v>
      </c>
      <c r="F117" s="92">
        <v>0</v>
      </c>
      <c r="G117" s="111">
        <v>5.2999999999999999E-2</v>
      </c>
      <c r="H117" s="85"/>
      <c r="I117" s="85"/>
      <c r="J117" s="85"/>
      <c r="K117" s="85"/>
      <c r="L117" s="85"/>
      <c r="M117" s="85"/>
    </row>
    <row r="118" spans="1:25" ht="15.75" x14ac:dyDescent="0.25">
      <c r="A118" s="34" t="s">
        <v>204</v>
      </c>
      <c r="B118" s="93">
        <v>0</v>
      </c>
      <c r="C118" s="93">
        <v>0</v>
      </c>
      <c r="D118" s="92">
        <v>7.0999999999999994E-2</v>
      </c>
      <c r="E118" s="92">
        <v>6.7000000000000004E-2</v>
      </c>
      <c r="F118" s="92">
        <v>0</v>
      </c>
      <c r="G118" s="111">
        <v>0</v>
      </c>
      <c r="H118" s="85"/>
      <c r="I118" s="85"/>
      <c r="J118" s="85"/>
      <c r="K118" s="85"/>
      <c r="L118" s="85"/>
      <c r="M118" s="85"/>
    </row>
    <row r="119" spans="1:25" ht="15.75" x14ac:dyDescent="0.25">
      <c r="A119" s="34" t="s">
        <v>205</v>
      </c>
      <c r="B119" s="93">
        <v>0</v>
      </c>
      <c r="C119" s="93">
        <v>0</v>
      </c>
      <c r="D119" s="92">
        <v>8.3000000000000004E-2</v>
      </c>
      <c r="E119" s="92">
        <v>0.182</v>
      </c>
      <c r="F119" s="92">
        <v>9.0999999999999998E-2</v>
      </c>
      <c r="G119" s="111">
        <v>0</v>
      </c>
      <c r="H119" s="85"/>
      <c r="I119" s="85"/>
      <c r="J119" s="85"/>
      <c r="K119" s="85"/>
      <c r="L119" s="85"/>
      <c r="M119" s="85"/>
    </row>
    <row r="120" spans="1:25" ht="15.75" x14ac:dyDescent="0.25">
      <c r="A120" s="34" t="s">
        <v>206</v>
      </c>
      <c r="B120" s="92">
        <v>3.7999999999999999E-2</v>
      </c>
      <c r="C120" s="93">
        <v>4.7E-2</v>
      </c>
      <c r="D120" s="92">
        <v>4.7E-2</v>
      </c>
      <c r="E120" s="92">
        <v>0.02</v>
      </c>
      <c r="F120" s="92">
        <v>4.2999999999999997E-2</v>
      </c>
      <c r="G120" s="111">
        <v>2.3E-2</v>
      </c>
      <c r="H120" s="85"/>
      <c r="I120" s="85"/>
      <c r="J120" s="85"/>
      <c r="K120" s="85"/>
      <c r="L120" s="85"/>
      <c r="M120" s="85"/>
    </row>
    <row r="121" spans="1:25" ht="15.75" x14ac:dyDescent="0.25">
      <c r="A121" s="34" t="s">
        <v>207</v>
      </c>
      <c r="B121" s="93">
        <v>3.1E-2</v>
      </c>
      <c r="C121" s="93">
        <v>0.03</v>
      </c>
      <c r="D121" s="92">
        <v>2.7E-2</v>
      </c>
      <c r="E121" s="92">
        <v>3.5999999999999997E-2</v>
      </c>
      <c r="F121" s="92">
        <v>0.03</v>
      </c>
      <c r="G121" s="111">
        <v>2.1000000000000001E-2</v>
      </c>
      <c r="H121" s="85"/>
      <c r="I121" s="85"/>
      <c r="J121" s="85"/>
      <c r="K121" s="85"/>
      <c r="L121" s="85"/>
      <c r="M121" s="85"/>
    </row>
    <row r="122" spans="1:25" x14ac:dyDescent="0.25">
      <c r="A122" s="192"/>
      <c r="B122" s="179"/>
      <c r="C122" s="179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</row>
    <row r="123" spans="1:25" ht="15.75" x14ac:dyDescent="0.25">
      <c r="A123" s="177" t="s">
        <v>208</v>
      </c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78"/>
      <c r="N123" s="178"/>
      <c r="O123" s="178"/>
      <c r="P123" s="178"/>
      <c r="Q123" s="178"/>
      <c r="R123" s="178"/>
      <c r="S123" s="178"/>
      <c r="T123" s="178"/>
      <c r="U123" s="178"/>
      <c r="V123" s="178"/>
      <c r="W123" s="178"/>
      <c r="X123" s="178"/>
      <c r="Y123" s="178"/>
    </row>
    <row r="124" spans="1:25" x14ac:dyDescent="0.25">
      <c r="A124" s="180" t="s">
        <v>209</v>
      </c>
      <c r="B124" s="176" t="s">
        <v>4</v>
      </c>
      <c r="C124" s="176"/>
      <c r="D124" s="176" t="s">
        <v>6</v>
      </c>
      <c r="E124" s="176"/>
      <c r="F124" s="176" t="s">
        <v>7</v>
      </c>
      <c r="G124" s="176"/>
      <c r="H124" s="176" t="s">
        <v>8</v>
      </c>
      <c r="I124" s="176"/>
      <c r="J124" s="176" t="s">
        <v>9</v>
      </c>
      <c r="K124" s="176"/>
      <c r="L124" s="176" t="s">
        <v>10</v>
      </c>
      <c r="M124" s="176"/>
      <c r="N124" s="176" t="s">
        <v>11</v>
      </c>
      <c r="O124" s="176"/>
      <c r="P124" s="176" t="s">
        <v>12</v>
      </c>
      <c r="Q124" s="176"/>
      <c r="R124" s="176" t="s">
        <v>13</v>
      </c>
      <c r="S124" s="176"/>
      <c r="T124" s="176" t="s">
        <v>14</v>
      </c>
      <c r="U124" s="176"/>
      <c r="V124" s="176" t="s">
        <v>15</v>
      </c>
      <c r="W124" s="176"/>
      <c r="X124" s="176" t="s">
        <v>16</v>
      </c>
      <c r="Y124" s="176"/>
    </row>
    <row r="125" spans="1:25" x14ac:dyDescent="0.25">
      <c r="A125" s="180"/>
      <c r="B125" s="176" t="s">
        <v>210</v>
      </c>
      <c r="C125" s="176" t="s">
        <v>211</v>
      </c>
      <c r="D125" s="176" t="s">
        <v>210</v>
      </c>
      <c r="E125" s="176" t="s">
        <v>211</v>
      </c>
      <c r="F125" s="176" t="s">
        <v>210</v>
      </c>
      <c r="G125" s="176" t="s">
        <v>211</v>
      </c>
      <c r="H125" s="176" t="s">
        <v>210</v>
      </c>
      <c r="I125" s="176" t="s">
        <v>211</v>
      </c>
      <c r="J125" s="176" t="s">
        <v>210</v>
      </c>
      <c r="K125" s="176" t="s">
        <v>211</v>
      </c>
      <c r="L125" s="176" t="s">
        <v>210</v>
      </c>
      <c r="M125" s="176" t="s">
        <v>211</v>
      </c>
      <c r="N125" s="176" t="s">
        <v>210</v>
      </c>
      <c r="O125" s="176" t="s">
        <v>211</v>
      </c>
      <c r="P125" s="176" t="s">
        <v>210</v>
      </c>
      <c r="Q125" s="176" t="s">
        <v>211</v>
      </c>
      <c r="R125" s="176" t="s">
        <v>210</v>
      </c>
      <c r="S125" s="176" t="s">
        <v>211</v>
      </c>
      <c r="T125" s="176" t="s">
        <v>210</v>
      </c>
      <c r="U125" s="176" t="s">
        <v>211</v>
      </c>
      <c r="V125" s="176" t="s">
        <v>210</v>
      </c>
      <c r="W125" s="176" t="s">
        <v>211</v>
      </c>
      <c r="X125" s="176" t="s">
        <v>210</v>
      </c>
      <c r="Y125" s="176" t="s">
        <v>211</v>
      </c>
    </row>
    <row r="126" spans="1:25" ht="15.75" x14ac:dyDescent="0.25">
      <c r="A126" s="180"/>
      <c r="B126" s="31" t="s">
        <v>212</v>
      </c>
      <c r="C126" s="31" t="s">
        <v>211</v>
      </c>
      <c r="D126" s="31" t="s">
        <v>212</v>
      </c>
      <c r="E126" s="31" t="s">
        <v>211</v>
      </c>
      <c r="F126" s="31" t="s">
        <v>212</v>
      </c>
      <c r="G126" s="31" t="s">
        <v>211</v>
      </c>
      <c r="H126" s="31" t="s">
        <v>212</v>
      </c>
      <c r="I126" s="31" t="s">
        <v>211</v>
      </c>
      <c r="J126" s="31" t="s">
        <v>212</v>
      </c>
      <c r="K126" s="31" t="s">
        <v>211</v>
      </c>
      <c r="L126" s="31" t="s">
        <v>212</v>
      </c>
      <c r="M126" s="31" t="s">
        <v>211</v>
      </c>
      <c r="N126" s="31" t="s">
        <v>212</v>
      </c>
      <c r="O126" s="31" t="s">
        <v>211</v>
      </c>
      <c r="P126" s="31" t="s">
        <v>212</v>
      </c>
      <c r="Q126" s="31" t="s">
        <v>211</v>
      </c>
      <c r="R126" s="31" t="s">
        <v>212</v>
      </c>
      <c r="S126" s="31" t="s">
        <v>211</v>
      </c>
      <c r="T126" s="31" t="s">
        <v>212</v>
      </c>
      <c r="U126" s="31" t="s">
        <v>211</v>
      </c>
      <c r="V126" s="31" t="s">
        <v>212</v>
      </c>
      <c r="W126" s="31" t="s">
        <v>211</v>
      </c>
      <c r="X126" s="31" t="s">
        <v>212</v>
      </c>
      <c r="Y126" s="31" t="s">
        <v>211</v>
      </c>
    </row>
    <row r="127" spans="1:25" ht="15.75" x14ac:dyDescent="0.25">
      <c r="A127" s="41" t="s">
        <v>195</v>
      </c>
      <c r="B127" s="58">
        <v>0.03</v>
      </c>
      <c r="C127" s="58">
        <v>0</v>
      </c>
      <c r="D127" s="56">
        <v>3.4000000000000002E-2</v>
      </c>
      <c r="E127" s="56">
        <v>0</v>
      </c>
      <c r="F127" s="85">
        <v>3.5000000000000003E-2</v>
      </c>
      <c r="G127" s="85">
        <v>0</v>
      </c>
      <c r="H127" s="92">
        <v>4.3999999999999997E-2</v>
      </c>
      <c r="I127" s="92">
        <v>0</v>
      </c>
      <c r="J127" s="92">
        <v>4.1000000000000002E-2</v>
      </c>
      <c r="K127" s="92">
        <v>0</v>
      </c>
      <c r="L127" s="111">
        <v>4.9000000000000002E-2</v>
      </c>
      <c r="M127" s="111">
        <v>0</v>
      </c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</row>
    <row r="128" spans="1:25" ht="15.75" x14ac:dyDescent="0.25">
      <c r="A128" s="43" t="s">
        <v>196</v>
      </c>
      <c r="B128" s="59">
        <v>4.9000000000000002E-2</v>
      </c>
      <c r="C128" s="59">
        <v>8.2000000000000003E-2</v>
      </c>
      <c r="D128" s="56">
        <v>6.0999999999999999E-2</v>
      </c>
      <c r="E128" s="56">
        <v>0.19900000000000001</v>
      </c>
      <c r="F128" s="85">
        <v>6.5000000000000002E-2</v>
      </c>
      <c r="G128" s="85">
        <v>5.2999999999999999E-2</v>
      </c>
      <c r="H128" s="92">
        <v>8.5000000000000006E-2</v>
      </c>
      <c r="I128" s="92">
        <v>7.9399999999999998E-2</v>
      </c>
      <c r="J128" s="92">
        <v>8.3000000000000004E-2</v>
      </c>
      <c r="K128" s="92">
        <v>9.06E-2</v>
      </c>
      <c r="L128" s="111">
        <v>8.6999999999999994E-2</v>
      </c>
      <c r="M128" s="111">
        <v>0.20649999999999999</v>
      </c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</row>
    <row r="129" spans="1:25" ht="15.75" x14ac:dyDescent="0.25">
      <c r="A129" s="41" t="s">
        <v>197</v>
      </c>
      <c r="B129" s="58">
        <v>0</v>
      </c>
      <c r="C129" s="59">
        <v>2.4E-2</v>
      </c>
      <c r="D129" s="56">
        <v>0</v>
      </c>
      <c r="E129" s="56">
        <v>2.8000000000000001E-2</v>
      </c>
      <c r="F129" s="85">
        <v>0</v>
      </c>
      <c r="G129" s="85">
        <v>0.03</v>
      </c>
      <c r="H129" s="92">
        <v>0</v>
      </c>
      <c r="I129" s="92">
        <v>1.12E-2</v>
      </c>
      <c r="J129" s="92">
        <v>0</v>
      </c>
      <c r="K129" s="92">
        <v>0.42080000000000001</v>
      </c>
      <c r="L129" s="111">
        <v>0</v>
      </c>
      <c r="M129" s="111">
        <v>0.128</v>
      </c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</row>
    <row r="130" spans="1:25" ht="15.75" x14ac:dyDescent="0.25">
      <c r="A130" s="41" t="s">
        <v>199</v>
      </c>
      <c r="B130" s="59">
        <v>1.4E-2</v>
      </c>
      <c r="C130" s="58">
        <v>0</v>
      </c>
      <c r="D130" s="56">
        <v>1.7000000000000001E-2</v>
      </c>
      <c r="E130" s="56">
        <v>0</v>
      </c>
      <c r="F130" s="85">
        <v>1.4999999999999999E-2</v>
      </c>
      <c r="G130" s="85">
        <v>0</v>
      </c>
      <c r="H130" s="92">
        <v>2.1000000000000001E-2</v>
      </c>
      <c r="I130" s="92">
        <v>0</v>
      </c>
      <c r="J130" s="92">
        <v>7.0000000000000001E-3</v>
      </c>
      <c r="K130" s="92">
        <v>0</v>
      </c>
      <c r="L130" s="111">
        <v>2.1999999999999999E-2</v>
      </c>
      <c r="M130" s="111">
        <v>0</v>
      </c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</row>
    <row r="131" spans="1:25" ht="15.75" x14ac:dyDescent="0.25">
      <c r="A131" s="41" t="s">
        <v>200</v>
      </c>
      <c r="B131" s="59">
        <v>1.7999999999999999E-2</v>
      </c>
      <c r="C131" s="58">
        <v>0</v>
      </c>
      <c r="D131" s="56">
        <v>5.1999999999999998E-2</v>
      </c>
      <c r="E131" s="56">
        <v>0</v>
      </c>
      <c r="F131" s="85">
        <v>4.2999999999999997E-2</v>
      </c>
      <c r="G131" s="85">
        <v>0</v>
      </c>
      <c r="H131" s="92">
        <v>2.5999999999999999E-2</v>
      </c>
      <c r="I131" s="92">
        <v>0</v>
      </c>
      <c r="J131" s="92">
        <v>3.1E-2</v>
      </c>
      <c r="K131" s="92">
        <v>0</v>
      </c>
      <c r="L131" s="111">
        <v>3.5999999999999997E-2</v>
      </c>
      <c r="M131" s="111">
        <v>0</v>
      </c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</row>
    <row r="132" spans="1:25" ht="15.75" x14ac:dyDescent="0.25">
      <c r="A132" s="41" t="s">
        <v>202</v>
      </c>
      <c r="B132" s="59">
        <v>1.7999999999999999E-2</v>
      </c>
      <c r="C132" s="58">
        <v>0</v>
      </c>
      <c r="D132" s="56">
        <v>2.9000000000000001E-2</v>
      </c>
      <c r="E132" s="56">
        <v>0</v>
      </c>
      <c r="F132" s="85">
        <v>3.3000000000000002E-2</v>
      </c>
      <c r="G132" s="85">
        <v>0</v>
      </c>
      <c r="H132" s="92">
        <v>8.5999999999999993E-2</v>
      </c>
      <c r="I132" s="92">
        <v>0</v>
      </c>
      <c r="J132" s="92">
        <v>7.3999999999999996E-2</v>
      </c>
      <c r="K132" s="92">
        <v>0</v>
      </c>
      <c r="L132" s="111">
        <v>6.2E-2</v>
      </c>
      <c r="M132" s="111">
        <v>0</v>
      </c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</row>
    <row r="133" spans="1:25" ht="15.75" x14ac:dyDescent="0.25">
      <c r="A133" s="41" t="s">
        <v>203</v>
      </c>
      <c r="B133" s="59">
        <v>1.2999999999999999E-2</v>
      </c>
      <c r="C133" s="58">
        <v>0</v>
      </c>
      <c r="D133" s="56">
        <v>1.9E-2</v>
      </c>
      <c r="E133" s="56">
        <v>0</v>
      </c>
      <c r="F133" s="85">
        <v>2.1000000000000001E-2</v>
      </c>
      <c r="G133" s="85">
        <v>0</v>
      </c>
      <c r="H133" s="92">
        <v>0.01</v>
      </c>
      <c r="I133" s="92">
        <v>0</v>
      </c>
      <c r="J133" s="92">
        <v>3.7999999999999999E-2</v>
      </c>
      <c r="K133" s="92">
        <v>0</v>
      </c>
      <c r="L133" s="111">
        <v>3.5999999999999997E-2</v>
      </c>
      <c r="M133" s="111">
        <v>0</v>
      </c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</row>
    <row r="134" spans="1:25" ht="15.75" x14ac:dyDescent="0.25">
      <c r="A134" s="41" t="s">
        <v>204</v>
      </c>
      <c r="B134" s="59">
        <v>8.9999999999999993E-3</v>
      </c>
      <c r="C134" s="58">
        <v>0</v>
      </c>
      <c r="D134" s="56">
        <v>2.4E-2</v>
      </c>
      <c r="E134" s="56">
        <v>0</v>
      </c>
      <c r="F134" s="85">
        <v>2.1999999999999999E-2</v>
      </c>
      <c r="G134" s="85">
        <v>0</v>
      </c>
      <c r="H134" s="92">
        <v>2.8000000000000001E-2</v>
      </c>
      <c r="I134" s="92">
        <v>0</v>
      </c>
      <c r="J134" s="92">
        <v>8.0000000000000002E-3</v>
      </c>
      <c r="K134" s="92">
        <v>0</v>
      </c>
      <c r="L134" s="111">
        <v>7.0000000000000001E-3</v>
      </c>
      <c r="M134" s="111">
        <v>0</v>
      </c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</row>
    <row r="135" spans="1:25" ht="15.75" x14ac:dyDescent="0.25">
      <c r="A135" s="41" t="s">
        <v>205</v>
      </c>
      <c r="B135" s="59">
        <v>1.9E-2</v>
      </c>
      <c r="C135" s="58">
        <v>0</v>
      </c>
      <c r="D135" s="56">
        <v>1.7000000000000001E-2</v>
      </c>
      <c r="E135" s="56">
        <v>0</v>
      </c>
      <c r="F135" s="85">
        <v>1.6E-2</v>
      </c>
      <c r="G135" s="85">
        <v>0</v>
      </c>
      <c r="H135" s="92">
        <v>2.1999999999999999E-2</v>
      </c>
      <c r="I135" s="92">
        <v>0</v>
      </c>
      <c r="J135" s="92">
        <v>2.7E-2</v>
      </c>
      <c r="K135" s="92">
        <v>0</v>
      </c>
      <c r="L135" s="111">
        <v>8.0000000000000002E-3</v>
      </c>
      <c r="M135" s="111">
        <v>0</v>
      </c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</row>
    <row r="136" spans="1:25" ht="15.75" x14ac:dyDescent="0.25">
      <c r="A136" s="40" t="s">
        <v>206</v>
      </c>
      <c r="B136" s="60">
        <v>0.03</v>
      </c>
      <c r="C136" s="60">
        <v>6.7000000000000004E-2</v>
      </c>
      <c r="D136" s="56">
        <v>2.7E-2</v>
      </c>
      <c r="E136" s="56">
        <v>5.2999999999999999E-2</v>
      </c>
      <c r="F136" s="85">
        <v>2.8000000000000001E-2</v>
      </c>
      <c r="G136" s="85">
        <v>2.7E-2</v>
      </c>
      <c r="H136" s="92">
        <v>3.3000000000000002E-2</v>
      </c>
      <c r="I136" s="92">
        <v>1.3299999999999999E-2</v>
      </c>
      <c r="J136" s="92">
        <v>5.0999999999999997E-2</v>
      </c>
      <c r="K136" s="92">
        <v>0</v>
      </c>
      <c r="L136" s="111">
        <v>3.4000000000000002E-2</v>
      </c>
      <c r="M136" s="111">
        <v>1.3299999999999999E-2</v>
      </c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</row>
    <row r="137" spans="1:25" ht="15.75" x14ac:dyDescent="0.25">
      <c r="A137" s="42" t="s">
        <v>213</v>
      </c>
      <c r="B137" s="61">
        <v>4.7699999999999999E-2</v>
      </c>
      <c r="C137" s="61">
        <v>4.2200000000000001E-2</v>
      </c>
      <c r="D137" s="56">
        <v>4.3400000000000001E-2</v>
      </c>
      <c r="E137" s="56">
        <v>7.9799999999999996E-2</v>
      </c>
      <c r="F137" s="85">
        <v>4.7500000000000001E-2</v>
      </c>
      <c r="G137" s="85">
        <v>2.24E-2</v>
      </c>
      <c r="H137" s="92">
        <v>5.6500000000000002E-2</v>
      </c>
      <c r="I137" s="92">
        <v>3.1E-2</v>
      </c>
      <c r="J137" s="92">
        <v>5.9799999999999999E-2</v>
      </c>
      <c r="K137" s="92">
        <v>0.1123</v>
      </c>
      <c r="L137" s="111">
        <v>5.8700000000000002E-2</v>
      </c>
      <c r="M137" s="111">
        <v>6.2300000000000001E-2</v>
      </c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</row>
    <row r="138" spans="1:25" x14ac:dyDescent="0.25">
      <c r="A138" s="181"/>
      <c r="B138" s="181"/>
      <c r="C138" s="181"/>
      <c r="D138" s="181"/>
      <c r="E138" s="181"/>
      <c r="F138" s="181"/>
      <c r="G138" s="181"/>
      <c r="H138" s="181"/>
      <c r="I138" s="181"/>
      <c r="J138" s="181"/>
      <c r="K138" s="181"/>
      <c r="L138" s="181"/>
      <c r="M138" s="181"/>
    </row>
    <row r="139" spans="1:25" ht="15.75" x14ac:dyDescent="0.25">
      <c r="A139" s="180" t="s">
        <v>214</v>
      </c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</row>
    <row r="140" spans="1:25" ht="15.75" x14ac:dyDescent="0.25">
      <c r="A140" s="44" t="s">
        <v>215</v>
      </c>
      <c r="B140" s="5" t="s">
        <v>4</v>
      </c>
      <c r="C140" s="5" t="s">
        <v>6</v>
      </c>
      <c r="D140" s="5" t="s">
        <v>7</v>
      </c>
      <c r="E140" s="5" t="s">
        <v>8</v>
      </c>
      <c r="F140" s="5" t="s">
        <v>9</v>
      </c>
      <c r="G140" s="5" t="s">
        <v>10</v>
      </c>
      <c r="H140" s="5" t="s">
        <v>11</v>
      </c>
      <c r="I140" s="5" t="s">
        <v>12</v>
      </c>
      <c r="J140" s="5" t="s">
        <v>13</v>
      </c>
      <c r="K140" s="5" t="s">
        <v>14</v>
      </c>
      <c r="L140" s="5" t="s">
        <v>15</v>
      </c>
      <c r="M140" s="5" t="s">
        <v>16</v>
      </c>
    </row>
    <row r="141" spans="1:25" ht="15.75" x14ac:dyDescent="0.25">
      <c r="A141" s="90" t="s">
        <v>216</v>
      </c>
      <c r="B141" s="49">
        <v>78.69</v>
      </c>
      <c r="C141" s="49">
        <v>64.7</v>
      </c>
      <c r="D141" s="84">
        <v>35.229999999999997</v>
      </c>
      <c r="E141" s="133">
        <v>0.51</v>
      </c>
      <c r="F141" s="134">
        <v>0.3624</v>
      </c>
      <c r="G141" s="134">
        <v>0.3322</v>
      </c>
      <c r="H141" s="84"/>
      <c r="I141" s="84"/>
      <c r="J141" s="84"/>
      <c r="K141" s="84"/>
      <c r="L141" s="84"/>
      <c r="M141" s="84"/>
    </row>
    <row r="142" spans="1:25" ht="15.75" x14ac:dyDescent="0.25">
      <c r="A142" s="37" t="s">
        <v>217</v>
      </c>
      <c r="B142" s="49">
        <v>26.55</v>
      </c>
      <c r="C142" s="49">
        <v>37.79</v>
      </c>
      <c r="D142" s="84">
        <v>14.03</v>
      </c>
      <c r="E142" s="133">
        <v>0.1</v>
      </c>
      <c r="F142" s="134">
        <v>0.12239999999999999</v>
      </c>
      <c r="G142" s="133">
        <v>0.23</v>
      </c>
      <c r="H142" s="84"/>
      <c r="I142" s="84"/>
      <c r="J142" s="84"/>
      <c r="K142" s="84"/>
      <c r="L142" s="84"/>
      <c r="M142" s="84"/>
    </row>
    <row r="143" spans="1:25" ht="15.75" x14ac:dyDescent="0.25">
      <c r="A143" s="35" t="s">
        <v>218</v>
      </c>
      <c r="B143" s="49">
        <v>52.13</v>
      </c>
      <c r="C143" s="49">
        <v>26.91</v>
      </c>
      <c r="D143" s="84">
        <v>21.2</v>
      </c>
      <c r="E143" s="133">
        <v>0.41</v>
      </c>
      <c r="F143" s="133">
        <v>0.24</v>
      </c>
      <c r="G143" s="134">
        <v>0.1022</v>
      </c>
      <c r="H143" s="84"/>
      <c r="I143" s="84"/>
      <c r="J143" s="84"/>
      <c r="K143" s="84"/>
      <c r="L143" s="84"/>
      <c r="M143" s="84"/>
    </row>
    <row r="144" spans="1:25" ht="15.75" x14ac:dyDescent="0.25">
      <c r="A144" s="90" t="s">
        <v>219</v>
      </c>
      <c r="B144" s="49">
        <v>29.12</v>
      </c>
      <c r="C144" s="49">
        <v>24.9</v>
      </c>
      <c r="D144" s="84">
        <v>47.67</v>
      </c>
      <c r="E144" s="133">
        <v>0.33828104995504099</v>
      </c>
      <c r="F144" s="133">
        <v>0.36</v>
      </c>
      <c r="G144" s="133">
        <v>0.55000000000000004</v>
      </c>
      <c r="H144" s="84"/>
      <c r="I144" s="84"/>
      <c r="J144" s="84"/>
      <c r="K144" s="84"/>
      <c r="L144" s="84"/>
      <c r="M144" s="84"/>
    </row>
    <row r="145" spans="1:25" ht="15.75" x14ac:dyDescent="0.25">
      <c r="A145" s="35" t="s">
        <v>217</v>
      </c>
      <c r="B145" s="49">
        <v>14.84</v>
      </c>
      <c r="C145" s="49">
        <v>13.41</v>
      </c>
      <c r="D145" s="84">
        <v>32.89</v>
      </c>
      <c r="E145" s="133">
        <v>0.23374704491725767</v>
      </c>
      <c r="F145" s="133">
        <v>0.25</v>
      </c>
      <c r="G145" s="133">
        <v>0.33329999999999999</v>
      </c>
      <c r="H145" s="84"/>
      <c r="I145" s="84"/>
      <c r="J145" s="84"/>
      <c r="K145" s="84"/>
      <c r="L145" s="84"/>
      <c r="M145" s="84"/>
    </row>
    <row r="146" spans="1:25" ht="15.75" x14ac:dyDescent="0.25">
      <c r="A146" s="37" t="s">
        <v>218</v>
      </c>
      <c r="B146" s="49">
        <v>14.28</v>
      </c>
      <c r="C146" s="49">
        <v>11.49</v>
      </c>
      <c r="D146" s="84">
        <v>14.77</v>
      </c>
      <c r="E146" s="133">
        <v>0.10453400503778337</v>
      </c>
      <c r="F146" s="133">
        <v>0.11</v>
      </c>
      <c r="G146" s="133">
        <v>0.22</v>
      </c>
      <c r="H146" s="84"/>
      <c r="I146" s="84"/>
      <c r="J146" s="84"/>
      <c r="K146" s="84"/>
      <c r="L146" s="84"/>
      <c r="M146" s="84"/>
    </row>
    <row r="147" spans="1:25" x14ac:dyDescent="0.25">
      <c r="A147" s="179"/>
      <c r="B147" s="179"/>
      <c r="C147" s="179"/>
      <c r="D147" s="179"/>
      <c r="E147" s="179"/>
      <c r="F147" s="179"/>
      <c r="G147" s="179"/>
      <c r="H147" s="179"/>
      <c r="I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  <c r="T147" s="179"/>
      <c r="U147" s="179"/>
      <c r="V147" s="179"/>
      <c r="W147" s="179"/>
      <c r="X147" s="179"/>
      <c r="Y147" s="179"/>
    </row>
    <row r="148" spans="1:25" ht="15.75" x14ac:dyDescent="0.25">
      <c r="A148" s="177" t="s">
        <v>214</v>
      </c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78"/>
      <c r="N148" s="178"/>
      <c r="O148" s="178"/>
      <c r="P148" s="178"/>
      <c r="Q148" s="178"/>
      <c r="R148" s="178"/>
      <c r="S148" s="178"/>
      <c r="T148" s="178"/>
      <c r="U148" s="178"/>
      <c r="V148" s="178"/>
      <c r="W148" s="178"/>
      <c r="X148" s="178"/>
      <c r="Y148" s="178"/>
    </row>
    <row r="149" spans="1:25" ht="15.75" x14ac:dyDescent="0.25">
      <c r="A149" s="31" t="s">
        <v>220</v>
      </c>
      <c r="B149" s="176" t="s">
        <v>4</v>
      </c>
      <c r="C149" s="176"/>
      <c r="D149" s="176" t="s">
        <v>6</v>
      </c>
      <c r="E149" s="176"/>
      <c r="F149" s="176" t="s">
        <v>7</v>
      </c>
      <c r="G149" s="176"/>
      <c r="H149" s="176" t="s">
        <v>8</v>
      </c>
      <c r="I149" s="176"/>
      <c r="J149" s="176" t="s">
        <v>9</v>
      </c>
      <c r="K149" s="176"/>
      <c r="L149" s="176" t="s">
        <v>10</v>
      </c>
      <c r="M149" s="176"/>
      <c r="N149" s="176" t="s">
        <v>11</v>
      </c>
      <c r="O149" s="176"/>
      <c r="P149" s="176" t="s">
        <v>12</v>
      </c>
      <c r="Q149" s="176"/>
      <c r="R149" s="176" t="s">
        <v>13</v>
      </c>
      <c r="S149" s="176"/>
      <c r="T149" s="176" t="s">
        <v>14</v>
      </c>
      <c r="U149" s="176"/>
      <c r="V149" s="176" t="s">
        <v>15</v>
      </c>
      <c r="W149" s="176"/>
      <c r="X149" s="176" t="s">
        <v>16</v>
      </c>
      <c r="Y149" s="176"/>
    </row>
    <row r="150" spans="1:25" ht="15.75" x14ac:dyDescent="0.25">
      <c r="A150" s="32"/>
      <c r="B150" s="31" t="s">
        <v>221</v>
      </c>
      <c r="C150" s="31" t="s">
        <v>222</v>
      </c>
      <c r="D150" s="31" t="s">
        <v>221</v>
      </c>
      <c r="E150" s="31" t="s">
        <v>222</v>
      </c>
      <c r="F150" s="31" t="s">
        <v>221</v>
      </c>
      <c r="G150" s="31" t="s">
        <v>222</v>
      </c>
      <c r="H150" s="31" t="s">
        <v>221</v>
      </c>
      <c r="I150" s="31" t="s">
        <v>222</v>
      </c>
      <c r="J150" s="31" t="s">
        <v>221</v>
      </c>
      <c r="K150" s="31" t="s">
        <v>222</v>
      </c>
      <c r="L150" s="31" t="s">
        <v>221</v>
      </c>
      <c r="M150" s="31" t="s">
        <v>222</v>
      </c>
      <c r="N150" s="31" t="s">
        <v>221</v>
      </c>
      <c r="O150" s="31" t="s">
        <v>222</v>
      </c>
      <c r="P150" s="31" t="s">
        <v>221</v>
      </c>
      <c r="Q150" s="31" t="s">
        <v>222</v>
      </c>
      <c r="R150" s="31" t="s">
        <v>221</v>
      </c>
      <c r="S150" s="31" t="s">
        <v>222</v>
      </c>
      <c r="T150" s="31" t="s">
        <v>221</v>
      </c>
      <c r="U150" s="31" t="s">
        <v>222</v>
      </c>
      <c r="V150" s="31" t="s">
        <v>221</v>
      </c>
      <c r="W150" s="31" t="s">
        <v>222</v>
      </c>
      <c r="X150" s="31" t="s">
        <v>221</v>
      </c>
      <c r="Y150" s="31" t="s">
        <v>222</v>
      </c>
    </row>
    <row r="151" spans="1:25" ht="15.75" x14ac:dyDescent="0.25">
      <c r="A151" s="31" t="s">
        <v>82</v>
      </c>
      <c r="B151" s="109">
        <v>0.19</v>
      </c>
      <c r="C151" s="110">
        <v>0.32</v>
      </c>
      <c r="D151" s="110">
        <v>0.21</v>
      </c>
      <c r="E151" s="110">
        <v>0.41</v>
      </c>
      <c r="F151" s="111">
        <v>0.13</v>
      </c>
      <c r="G151" s="111">
        <v>0.51</v>
      </c>
      <c r="H151" s="111">
        <v>0.1</v>
      </c>
      <c r="I151" s="111">
        <v>0.5</v>
      </c>
      <c r="J151" s="111">
        <v>3.0599999999999999E-2</v>
      </c>
      <c r="K151" s="111">
        <v>0.57150000000000001</v>
      </c>
      <c r="L151" s="111">
        <v>0.09</v>
      </c>
      <c r="M151" s="111">
        <v>0.48</v>
      </c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</row>
    <row r="152" spans="1:25" ht="15.75" x14ac:dyDescent="0.25">
      <c r="A152" s="31" t="s">
        <v>78</v>
      </c>
      <c r="B152" s="110">
        <v>0.82</v>
      </c>
      <c r="C152" s="110">
        <v>0.13</v>
      </c>
      <c r="D152" s="110">
        <v>0.76</v>
      </c>
      <c r="E152" s="110">
        <v>0.16</v>
      </c>
      <c r="F152" s="111" t="s">
        <v>23</v>
      </c>
      <c r="G152" s="111" t="s">
        <v>23</v>
      </c>
      <c r="H152" s="111" t="s">
        <v>23</v>
      </c>
      <c r="I152" s="111" t="s">
        <v>23</v>
      </c>
      <c r="J152" s="111" t="s">
        <v>23</v>
      </c>
      <c r="K152" s="111" t="s">
        <v>23</v>
      </c>
      <c r="L152" s="111" t="s">
        <v>23</v>
      </c>
      <c r="M152" s="111" t="s">
        <v>23</v>
      </c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</row>
    <row r="153" spans="1:25" ht="15.75" x14ac:dyDescent="0.25">
      <c r="A153" s="31" t="s">
        <v>73</v>
      </c>
      <c r="B153" s="110">
        <v>0.15</v>
      </c>
      <c r="C153" s="110">
        <v>0.42</v>
      </c>
      <c r="D153" s="110">
        <v>0.14000000000000001</v>
      </c>
      <c r="E153" s="110">
        <v>0.44</v>
      </c>
      <c r="F153" s="111">
        <v>1</v>
      </c>
      <c r="G153" s="111" t="s">
        <v>23</v>
      </c>
      <c r="H153" s="111">
        <v>7.0000000000000007E-2</v>
      </c>
      <c r="I153" s="111">
        <v>0.55679999999999996</v>
      </c>
      <c r="J153" s="111">
        <v>1.26E-2</v>
      </c>
      <c r="K153" s="111">
        <v>0.49370000000000003</v>
      </c>
      <c r="L153" s="111">
        <v>1</v>
      </c>
      <c r="M153" s="111" t="s">
        <v>23</v>
      </c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</row>
    <row r="154" spans="1:25" ht="15.75" x14ac:dyDescent="0.25">
      <c r="A154" s="31" t="s">
        <v>79</v>
      </c>
      <c r="B154" s="110">
        <v>0.85</v>
      </c>
      <c r="C154" s="110">
        <v>0.01</v>
      </c>
      <c r="D154" s="110">
        <v>0.44</v>
      </c>
      <c r="E154" s="110">
        <v>0.23</v>
      </c>
      <c r="F154" s="111" t="s">
        <v>23</v>
      </c>
      <c r="G154" s="111" t="s">
        <v>23</v>
      </c>
      <c r="H154" s="111" t="s">
        <v>23</v>
      </c>
      <c r="I154" s="111" t="s">
        <v>23</v>
      </c>
      <c r="J154" s="111" t="s">
        <v>23</v>
      </c>
      <c r="K154" s="111" t="s">
        <v>23</v>
      </c>
      <c r="L154" s="111" t="s">
        <v>23</v>
      </c>
      <c r="M154" s="111" t="s">
        <v>23</v>
      </c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</row>
    <row r="155" spans="1:25" ht="15.75" x14ac:dyDescent="0.25">
      <c r="A155" s="31" t="s">
        <v>80</v>
      </c>
      <c r="B155" s="110">
        <v>1</v>
      </c>
      <c r="C155" s="110">
        <v>0</v>
      </c>
      <c r="D155" s="110">
        <v>1</v>
      </c>
      <c r="E155" s="110">
        <v>0</v>
      </c>
      <c r="F155" s="111" t="s">
        <v>23</v>
      </c>
      <c r="G155" s="111" t="s">
        <v>23</v>
      </c>
      <c r="H155" s="111" t="s">
        <v>23</v>
      </c>
      <c r="I155" s="111" t="s">
        <v>23</v>
      </c>
      <c r="J155" s="111" t="s">
        <v>23</v>
      </c>
      <c r="K155" s="111" t="s">
        <v>23</v>
      </c>
      <c r="L155" s="111" t="s">
        <v>23</v>
      </c>
      <c r="M155" s="111" t="s">
        <v>23</v>
      </c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</row>
    <row r="156" spans="1:25" ht="15.75" x14ac:dyDescent="0.25">
      <c r="A156" s="31" t="s">
        <v>84</v>
      </c>
      <c r="B156" s="112" t="s">
        <v>23</v>
      </c>
      <c r="C156" s="112" t="s">
        <v>23</v>
      </c>
      <c r="D156" s="112" t="s">
        <v>23</v>
      </c>
      <c r="E156" s="112" t="s">
        <v>23</v>
      </c>
      <c r="F156" s="111" t="s">
        <v>23</v>
      </c>
      <c r="G156" s="111" t="s">
        <v>23</v>
      </c>
      <c r="H156" s="111" t="s">
        <v>23</v>
      </c>
      <c r="I156" s="111" t="s">
        <v>23</v>
      </c>
      <c r="J156" s="111" t="s">
        <v>23</v>
      </c>
      <c r="K156" s="111" t="s">
        <v>23</v>
      </c>
      <c r="L156" s="111" t="s">
        <v>23</v>
      </c>
      <c r="M156" s="111" t="s">
        <v>23</v>
      </c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</row>
    <row r="157" spans="1:25" ht="31.5" x14ac:dyDescent="0.25">
      <c r="A157" s="36" t="s">
        <v>223</v>
      </c>
      <c r="B157" s="110">
        <v>0.6</v>
      </c>
      <c r="C157" s="113">
        <v>5.7000000000000002E-2</v>
      </c>
      <c r="D157" s="110">
        <v>0.67</v>
      </c>
      <c r="E157" s="113">
        <v>9.4E-2</v>
      </c>
      <c r="F157" s="111">
        <v>0.3</v>
      </c>
      <c r="G157" s="111">
        <v>0.19</v>
      </c>
      <c r="H157" s="111">
        <v>0.33</v>
      </c>
      <c r="I157" s="111">
        <v>0.09</v>
      </c>
      <c r="J157" s="111">
        <v>0.31</v>
      </c>
      <c r="K157" s="111">
        <v>0.11</v>
      </c>
      <c r="L157" s="111">
        <v>0.3</v>
      </c>
      <c r="M157" s="111">
        <v>0.19</v>
      </c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</row>
    <row r="158" spans="1:25" ht="15.75" x14ac:dyDescent="0.25">
      <c r="A158" s="36" t="s">
        <v>224</v>
      </c>
      <c r="B158" s="110">
        <v>0.18</v>
      </c>
      <c r="C158" s="110">
        <v>0.09</v>
      </c>
      <c r="D158" s="110">
        <v>0.17</v>
      </c>
      <c r="E158" s="110">
        <v>0.35</v>
      </c>
      <c r="F158" s="111">
        <v>0.23</v>
      </c>
      <c r="G158" s="111">
        <v>0.33</v>
      </c>
      <c r="H158" s="111">
        <v>7.0000000000000007E-2</v>
      </c>
      <c r="I158" s="111">
        <v>0.28000000000000003</v>
      </c>
      <c r="J158" s="111">
        <v>0.1583</v>
      </c>
      <c r="K158" s="111">
        <v>0.28999999999999998</v>
      </c>
      <c r="L158" s="111">
        <v>0.23</v>
      </c>
      <c r="M158" s="111">
        <v>0.33</v>
      </c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</row>
    <row r="159" spans="1:25" ht="15.75" x14ac:dyDescent="0.25">
      <c r="A159" s="31" t="s">
        <v>225</v>
      </c>
      <c r="B159" s="110">
        <v>0.71</v>
      </c>
      <c r="C159" s="110">
        <v>0.13</v>
      </c>
      <c r="D159" s="110">
        <v>0.76</v>
      </c>
      <c r="E159" s="110">
        <v>7.0000000000000007E-2</v>
      </c>
      <c r="F159" s="111">
        <v>1</v>
      </c>
      <c r="G159" s="111">
        <v>0.08</v>
      </c>
      <c r="H159" s="111">
        <v>0.34</v>
      </c>
      <c r="I159" s="111">
        <v>0.09</v>
      </c>
      <c r="J159" s="111">
        <v>0.3448</v>
      </c>
      <c r="K159" s="111">
        <v>0.30270000000000002</v>
      </c>
      <c r="L159" s="111">
        <v>1</v>
      </c>
      <c r="M159" s="111">
        <v>0.08</v>
      </c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</row>
    <row r="160" spans="1:25" ht="15.75" x14ac:dyDescent="0.25">
      <c r="A160" s="31" t="s">
        <v>207</v>
      </c>
      <c r="B160" s="110">
        <v>0.68</v>
      </c>
      <c r="C160" s="110">
        <v>0.05</v>
      </c>
      <c r="D160" s="110">
        <v>0.55000000000000004</v>
      </c>
      <c r="E160" s="110">
        <v>0.2</v>
      </c>
      <c r="F160" s="111">
        <v>0.17</v>
      </c>
      <c r="G160" s="111">
        <v>0.3</v>
      </c>
      <c r="H160" s="111">
        <v>0.1</v>
      </c>
      <c r="I160" s="111">
        <v>0.27</v>
      </c>
      <c r="J160" s="111">
        <v>0.3896</v>
      </c>
      <c r="K160" s="111">
        <v>0.54490000000000005</v>
      </c>
      <c r="L160" s="111">
        <v>0.17</v>
      </c>
      <c r="M160" s="111">
        <v>0.3</v>
      </c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</row>
    <row r="162" spans="2:9" ht="15.75" x14ac:dyDescent="0.25">
      <c r="B162" s="148"/>
      <c r="C162" s="148"/>
      <c r="D162" s="148"/>
      <c r="E162" s="148"/>
      <c r="F162" s="148"/>
      <c r="G162" s="148" t="s">
        <v>226</v>
      </c>
      <c r="H162" s="148"/>
      <c r="I162" s="148"/>
    </row>
    <row r="163" spans="2:9" ht="15.75" x14ac:dyDescent="0.25">
      <c r="B163" s="148"/>
      <c r="C163" s="148"/>
      <c r="D163" s="148"/>
      <c r="E163" s="148"/>
      <c r="F163" s="148"/>
      <c r="G163" s="148"/>
      <c r="H163" s="148"/>
      <c r="I163" s="149"/>
    </row>
    <row r="164" spans="2:9" ht="15.75" x14ac:dyDescent="0.25">
      <c r="B164" s="148"/>
      <c r="C164" s="148"/>
      <c r="D164" s="148"/>
      <c r="E164" s="148"/>
      <c r="F164" s="148"/>
      <c r="G164" s="148"/>
      <c r="H164" s="148"/>
      <c r="I164" s="148"/>
    </row>
    <row r="165" spans="2:9" ht="16.5" thickBot="1" x14ac:dyDescent="0.3">
      <c r="B165" s="148"/>
      <c r="C165" s="148"/>
      <c r="D165" s="150"/>
      <c r="E165" s="150"/>
      <c r="F165" s="150"/>
      <c r="G165" s="150"/>
      <c r="H165" s="150"/>
      <c r="I165" s="148"/>
    </row>
    <row r="166" spans="2:9" ht="15.75" x14ac:dyDescent="0.25">
      <c r="B166" s="175" t="s">
        <v>117</v>
      </c>
      <c r="C166" s="175"/>
      <c r="D166" s="175"/>
      <c r="E166" s="175"/>
      <c r="F166" s="175"/>
      <c r="G166" s="175"/>
      <c r="H166" s="175"/>
      <c r="I166" s="175"/>
    </row>
    <row r="167" spans="2:9" ht="15.75" x14ac:dyDescent="0.25">
      <c r="B167" s="175" t="s">
        <v>118</v>
      </c>
      <c r="C167" s="175"/>
      <c r="D167" s="175"/>
      <c r="E167" s="175"/>
      <c r="F167" s="175"/>
      <c r="G167" s="175"/>
      <c r="H167" s="175"/>
      <c r="I167" s="175"/>
    </row>
    <row r="168" spans="2:9" ht="15.75" x14ac:dyDescent="0.25">
      <c r="B168" s="175" t="s">
        <v>119</v>
      </c>
      <c r="C168" s="175"/>
      <c r="D168" s="175"/>
      <c r="E168" s="175"/>
      <c r="F168" s="175"/>
      <c r="G168" s="175"/>
      <c r="H168" s="175"/>
      <c r="I168" s="175"/>
    </row>
  </sheetData>
  <mergeCells count="62">
    <mergeCell ref="B166:I166"/>
    <mergeCell ref="B167:I167"/>
    <mergeCell ref="B168:I168"/>
    <mergeCell ref="A18:M18"/>
    <mergeCell ref="A33:M33"/>
    <mergeCell ref="A19:M19"/>
    <mergeCell ref="A46:M46"/>
    <mergeCell ref="A100:M100"/>
    <mergeCell ref="A107:M107"/>
    <mergeCell ref="A106:M106"/>
    <mergeCell ref="A47:M47"/>
    <mergeCell ref="A59:M59"/>
    <mergeCell ref="A60:M60"/>
    <mergeCell ref="A99:M99"/>
    <mergeCell ref="A122:Y122"/>
    <mergeCell ref="P124:Q124"/>
    <mergeCell ref="R124:S124"/>
    <mergeCell ref="R125:S125"/>
    <mergeCell ref="T124:U124"/>
    <mergeCell ref="T125:U125"/>
    <mergeCell ref="A1:M1"/>
    <mergeCell ref="A2:M2"/>
    <mergeCell ref="A3:M3"/>
    <mergeCell ref="A5:M5"/>
    <mergeCell ref="A4:M4"/>
    <mergeCell ref="L124:M124"/>
    <mergeCell ref="L125:M125"/>
    <mergeCell ref="N124:O124"/>
    <mergeCell ref="N125:O125"/>
    <mergeCell ref="P125:Q125"/>
    <mergeCell ref="X124:Y124"/>
    <mergeCell ref="X125:Y125"/>
    <mergeCell ref="A123:Y123"/>
    <mergeCell ref="D124:E124"/>
    <mergeCell ref="D125:E125"/>
    <mergeCell ref="F124:G124"/>
    <mergeCell ref="F125:G125"/>
    <mergeCell ref="H124:I124"/>
    <mergeCell ref="H125:I125"/>
    <mergeCell ref="A124:A126"/>
    <mergeCell ref="B124:C124"/>
    <mergeCell ref="B125:C125"/>
    <mergeCell ref="V124:W124"/>
    <mergeCell ref="V125:W125"/>
    <mergeCell ref="J124:K124"/>
    <mergeCell ref="J125:K125"/>
    <mergeCell ref="A139:M139"/>
    <mergeCell ref="A138:M138"/>
    <mergeCell ref="B149:C149"/>
    <mergeCell ref="D149:E149"/>
    <mergeCell ref="F149:G149"/>
    <mergeCell ref="H149:I149"/>
    <mergeCell ref="J149:K149"/>
    <mergeCell ref="X149:Y149"/>
    <mergeCell ref="A148:Y148"/>
    <mergeCell ref="A147:Y147"/>
    <mergeCell ref="L149:M149"/>
    <mergeCell ref="N149:O149"/>
    <mergeCell ref="P149:Q149"/>
    <mergeCell ref="R149:S149"/>
    <mergeCell ref="T149:U149"/>
    <mergeCell ref="V149:W149"/>
  </mergeCells>
  <pageMargins left="0.511811024" right="0.511811024" top="0.78740157499999996" bottom="0.78740157499999996" header="0.31496062000000002" footer="0.31496062000000002"/>
  <pageSetup paperSize="9" scale="3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803BE-8298-48C2-8025-3925AED2B4BF}">
  <sheetPr>
    <pageSetUpPr fitToPage="1"/>
  </sheetPr>
  <dimension ref="A1:O62"/>
  <sheetViews>
    <sheetView view="pageBreakPreview" zoomScale="90" zoomScaleNormal="100" zoomScaleSheetLayoutView="90" workbookViewId="0">
      <pane ySplit="4" topLeftCell="A5" activePane="bottomLeft" state="frozen"/>
      <selection pane="bottomLeft" activeCell="G10" sqref="G10"/>
    </sheetView>
  </sheetViews>
  <sheetFormatPr defaultRowHeight="15" x14ac:dyDescent="0.25"/>
  <cols>
    <col min="1" max="1" width="46.7109375" customWidth="1"/>
    <col min="2" max="2" width="7.42578125" bestFit="1" customWidth="1"/>
    <col min="3" max="3" width="9.7109375" style="75" bestFit="1" customWidth="1"/>
    <col min="4" max="4" width="13.140625" bestFit="1" customWidth="1"/>
    <col min="5" max="5" width="10.5703125" style="75" customWidth="1"/>
    <col min="6" max="6" width="9.28515625" style="75" bestFit="1" customWidth="1"/>
    <col min="7" max="7" width="14" style="75" customWidth="1"/>
    <col min="8" max="8" width="13.5703125" style="75" customWidth="1"/>
    <col min="9" max="9" width="18.28515625" style="75" customWidth="1"/>
    <col min="10" max="10" width="6.85546875" style="75" bestFit="1" customWidth="1"/>
    <col min="11" max="11" width="8.5703125" style="75" bestFit="1" customWidth="1"/>
    <col min="12" max="12" width="9.28515625" style="75" customWidth="1"/>
    <col min="13" max="13" width="9.7109375" style="75" bestFit="1" customWidth="1"/>
    <col min="14" max="14" width="10.28515625" style="75" customWidth="1"/>
    <col min="15" max="15" width="10.140625" style="75" customWidth="1"/>
  </cols>
  <sheetData>
    <row r="1" spans="1:15" ht="93" customHeight="1" x14ac:dyDescent="0.25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5" ht="18.75" customHeight="1" x14ac:dyDescent="0.25">
      <c r="A2" s="183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ht="15.75" customHeight="1" x14ac:dyDescent="0.25">
      <c r="A3" s="180" t="s">
        <v>227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5" ht="51.75" x14ac:dyDescent="0.25">
      <c r="A4" s="36" t="s">
        <v>228</v>
      </c>
      <c r="B4" s="3" t="s">
        <v>229</v>
      </c>
      <c r="C4" s="102" t="s">
        <v>4</v>
      </c>
      <c r="D4" s="80" t="s">
        <v>5</v>
      </c>
      <c r="E4" s="102" t="s">
        <v>6</v>
      </c>
      <c r="F4" s="102" t="s">
        <v>7</v>
      </c>
      <c r="G4" s="102" t="s">
        <v>8</v>
      </c>
      <c r="H4" s="102" t="s">
        <v>9</v>
      </c>
      <c r="I4" s="102" t="s">
        <v>10</v>
      </c>
      <c r="J4" s="102" t="s">
        <v>11</v>
      </c>
      <c r="K4" s="102" t="s">
        <v>12</v>
      </c>
      <c r="L4" s="102" t="s">
        <v>13</v>
      </c>
      <c r="M4" s="102" t="s">
        <v>14</v>
      </c>
      <c r="N4" s="102" t="s">
        <v>15</v>
      </c>
      <c r="O4" s="102" t="s">
        <v>16</v>
      </c>
    </row>
    <row r="5" spans="1:15" ht="15.75" x14ac:dyDescent="0.25">
      <c r="A5" s="205" t="s">
        <v>230</v>
      </c>
      <c r="B5" s="206" t="s">
        <v>231</v>
      </c>
      <c r="C5" s="71">
        <f>C6/C7</f>
        <v>0.95810132359653122</v>
      </c>
      <c r="D5" s="206" t="s">
        <v>232</v>
      </c>
      <c r="E5" s="71">
        <f>E6/E7</f>
        <v>0.96403791654451287</v>
      </c>
      <c r="F5" s="71">
        <f>F6/F7</f>
        <v>0.95779633327282632</v>
      </c>
      <c r="G5" s="71">
        <f>G6/G7</f>
        <v>0.95559450774174703</v>
      </c>
      <c r="H5" s="71">
        <f>H6/H7</f>
        <v>0.95632031767041692</v>
      </c>
      <c r="I5" s="73">
        <v>0.96365313653136531</v>
      </c>
      <c r="J5" s="73"/>
      <c r="K5" s="73"/>
      <c r="L5" s="73"/>
      <c r="M5" s="73"/>
      <c r="N5" s="73"/>
      <c r="O5" s="73"/>
    </row>
    <row r="6" spans="1:15" x14ac:dyDescent="0.25">
      <c r="A6" s="29" t="s">
        <v>233</v>
      </c>
      <c r="B6" s="206"/>
      <c r="C6" s="63">
        <v>10496</v>
      </c>
      <c r="D6" s="206"/>
      <c r="E6" s="63">
        <v>9865</v>
      </c>
      <c r="F6" s="63">
        <v>10553</v>
      </c>
      <c r="G6" s="63">
        <v>9813</v>
      </c>
      <c r="H6" s="63">
        <v>10115</v>
      </c>
      <c r="I6" s="63">
        <v>10446</v>
      </c>
      <c r="J6" s="63"/>
      <c r="K6" s="63"/>
      <c r="L6" s="63"/>
      <c r="M6" s="63"/>
      <c r="N6" s="63"/>
      <c r="O6" s="63"/>
    </row>
    <row r="7" spans="1:15" x14ac:dyDescent="0.25">
      <c r="A7" s="29" t="s">
        <v>234</v>
      </c>
      <c r="B7" s="206"/>
      <c r="C7" s="63">
        <v>10955</v>
      </c>
      <c r="D7" s="206"/>
      <c r="E7" s="63">
        <v>10233</v>
      </c>
      <c r="F7" s="63">
        <v>11018</v>
      </c>
      <c r="G7" s="63">
        <v>10269</v>
      </c>
      <c r="H7" s="63">
        <v>10577</v>
      </c>
      <c r="I7" s="63">
        <v>10840</v>
      </c>
      <c r="J7" s="63"/>
      <c r="K7" s="63"/>
      <c r="L7" s="63"/>
      <c r="M7" s="63"/>
      <c r="N7" s="63"/>
      <c r="O7" s="63"/>
    </row>
    <row r="8" spans="1:15" ht="15.75" x14ac:dyDescent="0.25">
      <c r="A8" s="33" t="s">
        <v>235</v>
      </c>
      <c r="B8" s="206" t="s">
        <v>236</v>
      </c>
      <c r="C8" s="135">
        <f>C9/C10</f>
        <v>8.5333333333333332</v>
      </c>
      <c r="D8" s="206" t="s">
        <v>237</v>
      </c>
      <c r="E8" s="135">
        <f>E9/E10</f>
        <v>8.8159070598748883</v>
      </c>
      <c r="F8" s="135">
        <f>F9/F10</f>
        <v>9.3472099202834364</v>
      </c>
      <c r="G8" s="135">
        <f>G9/G10</f>
        <v>9.327946768060837</v>
      </c>
      <c r="H8" s="135">
        <f>H9/H10</f>
        <v>8.5286677908937598</v>
      </c>
      <c r="I8" s="135">
        <v>9.2853333333333339</v>
      </c>
      <c r="J8" s="70"/>
      <c r="K8" s="70"/>
      <c r="L8" s="70"/>
      <c r="M8" s="70"/>
      <c r="N8" s="70"/>
      <c r="O8" s="70"/>
    </row>
    <row r="9" spans="1:15" x14ac:dyDescent="0.25">
      <c r="A9" s="29" t="s">
        <v>233</v>
      </c>
      <c r="B9" s="206"/>
      <c r="C9" s="63">
        <v>10496</v>
      </c>
      <c r="D9" s="206"/>
      <c r="E9" s="63">
        <v>9865</v>
      </c>
      <c r="F9" s="63">
        <v>10553</v>
      </c>
      <c r="G9" s="63">
        <v>9813</v>
      </c>
      <c r="H9" s="63">
        <v>10115</v>
      </c>
      <c r="I9" s="63">
        <v>10446</v>
      </c>
      <c r="J9" s="63"/>
      <c r="K9" s="63"/>
      <c r="L9" s="63"/>
      <c r="M9" s="63"/>
      <c r="N9" s="63"/>
      <c r="O9" s="63"/>
    </row>
    <row r="10" spans="1:15" x14ac:dyDescent="0.25">
      <c r="A10" s="207" t="s">
        <v>238</v>
      </c>
      <c r="B10" s="206"/>
      <c r="C10" s="63">
        <v>1230</v>
      </c>
      <c r="D10" s="206"/>
      <c r="E10" s="63">
        <v>1119</v>
      </c>
      <c r="F10" s="63">
        <v>1129</v>
      </c>
      <c r="G10" s="63">
        <v>1052</v>
      </c>
      <c r="H10" s="63">
        <v>1186</v>
      </c>
      <c r="I10" s="63">
        <v>1125</v>
      </c>
      <c r="J10" s="63"/>
      <c r="K10" s="63"/>
      <c r="L10" s="63"/>
      <c r="M10" s="63"/>
      <c r="N10" s="63"/>
      <c r="O10" s="63"/>
    </row>
    <row r="11" spans="1:15" ht="31.5" x14ac:dyDescent="0.25">
      <c r="A11" s="33" t="s">
        <v>239</v>
      </c>
      <c r="B11" s="206" t="s">
        <v>240</v>
      </c>
      <c r="C11" s="135">
        <f>((1-C12)*C13/C12)*24</f>
        <v>8.9560975609756213</v>
      </c>
      <c r="D11" s="206" t="s">
        <v>240</v>
      </c>
      <c r="E11" s="135">
        <f>((1-E12)*E13/E12)*24</f>
        <v>7.8927613941018704</v>
      </c>
      <c r="F11" s="135">
        <f>((1-F12)*F13/F12)*24</f>
        <v>9.8848538529672201</v>
      </c>
      <c r="G11" s="135">
        <f>((1-G12)*G13/G12)*24</f>
        <v>10.40304182509505</v>
      </c>
      <c r="H11" s="135">
        <f>((1-H12)*H13/H12)*24</f>
        <v>9.3490725126475596</v>
      </c>
      <c r="I11" s="135">
        <v>8.4053333333333349</v>
      </c>
      <c r="J11" s="70"/>
      <c r="K11" s="70"/>
      <c r="L11" s="70"/>
      <c r="M11" s="70"/>
      <c r="N11" s="70"/>
      <c r="O11" s="70"/>
    </row>
    <row r="12" spans="1:15" x14ac:dyDescent="0.25">
      <c r="A12" s="29" t="s">
        <v>230</v>
      </c>
      <c r="B12" s="206"/>
      <c r="C12" s="136">
        <f>C5</f>
        <v>0.95810132359653122</v>
      </c>
      <c r="D12" s="206"/>
      <c r="E12" s="136">
        <f>E5</f>
        <v>0.96403791654451287</v>
      </c>
      <c r="F12" s="136">
        <f>F5</f>
        <v>0.95779633327282632</v>
      </c>
      <c r="G12" s="136">
        <f>G5</f>
        <v>0.95559450774174703</v>
      </c>
      <c r="H12" s="136">
        <f>H5</f>
        <v>0.95632031767041692</v>
      </c>
      <c r="I12" s="74">
        <v>0.96365313653136531</v>
      </c>
      <c r="J12" s="74"/>
      <c r="K12" s="74"/>
      <c r="L12" s="74"/>
      <c r="M12" s="74"/>
      <c r="N12" s="74"/>
      <c r="O12" s="74"/>
    </row>
    <row r="13" spans="1:15" x14ac:dyDescent="0.25">
      <c r="A13" s="29" t="s">
        <v>241</v>
      </c>
      <c r="B13" s="206"/>
      <c r="C13" s="137">
        <f>C8</f>
        <v>8.5333333333333332</v>
      </c>
      <c r="D13" s="206"/>
      <c r="E13" s="137">
        <f>E8</f>
        <v>8.8159070598748883</v>
      </c>
      <c r="F13" s="137">
        <f>F8</f>
        <v>9.3472099202834364</v>
      </c>
      <c r="G13" s="137">
        <f>G8</f>
        <v>9.327946768060837</v>
      </c>
      <c r="H13" s="137">
        <f>H8</f>
        <v>8.5286677908937598</v>
      </c>
      <c r="I13" s="137">
        <v>9.2853333333333339</v>
      </c>
      <c r="J13" s="64"/>
      <c r="K13" s="64"/>
      <c r="L13" s="64"/>
      <c r="M13" s="64"/>
      <c r="N13" s="64"/>
      <c r="O13" s="64"/>
    </row>
    <row r="14" spans="1:15" ht="31.5" x14ac:dyDescent="0.25">
      <c r="A14" s="33" t="s">
        <v>242</v>
      </c>
      <c r="B14" s="206" t="s">
        <v>243</v>
      </c>
      <c r="C14" s="138">
        <v>4.1200000000000001E-2</v>
      </c>
      <c r="D14" s="208" t="s">
        <v>243</v>
      </c>
      <c r="E14" s="138">
        <f>E15/E16</f>
        <v>4.111986001749781E-2</v>
      </c>
      <c r="F14" s="138">
        <f>F15/F16</f>
        <v>3.8391224862888484E-2</v>
      </c>
      <c r="G14" s="138">
        <f>G15/G16</f>
        <v>4.9348230912476726E-2</v>
      </c>
      <c r="H14" s="139">
        <f>(H15/H16)</f>
        <v>5.3800170794192997E-2</v>
      </c>
      <c r="I14" s="159">
        <f>(I15/I16)</f>
        <v>3.9007092198581561E-2</v>
      </c>
      <c r="J14" s="160"/>
      <c r="K14" s="64"/>
      <c r="L14" s="64"/>
      <c r="M14" s="64"/>
      <c r="N14" s="64"/>
      <c r="O14" s="64"/>
    </row>
    <row r="15" spans="1:15" ht="30" x14ac:dyDescent="0.25">
      <c r="A15" s="30" t="s">
        <v>244</v>
      </c>
      <c r="B15" s="206"/>
      <c r="C15" s="114">
        <v>50</v>
      </c>
      <c r="D15" s="208"/>
      <c r="E15" s="25">
        <v>47</v>
      </c>
      <c r="F15" s="25">
        <v>42</v>
      </c>
      <c r="G15" s="25">
        <v>53</v>
      </c>
      <c r="H15" s="25">
        <v>63</v>
      </c>
      <c r="I15" s="64">
        <v>44</v>
      </c>
      <c r="J15" s="64"/>
      <c r="K15" s="64"/>
      <c r="L15" s="64"/>
      <c r="M15" s="64"/>
      <c r="N15" s="64"/>
      <c r="O15" s="64"/>
    </row>
    <row r="16" spans="1:15" x14ac:dyDescent="0.25">
      <c r="A16" s="30" t="s">
        <v>245</v>
      </c>
      <c r="B16" s="206"/>
      <c r="C16" s="114">
        <v>1215</v>
      </c>
      <c r="D16" s="208"/>
      <c r="E16" s="114">
        <v>1143</v>
      </c>
      <c r="F16" s="114">
        <v>1094</v>
      </c>
      <c r="G16" s="114">
        <v>1074</v>
      </c>
      <c r="H16" s="114">
        <v>1171</v>
      </c>
      <c r="I16" s="63">
        <v>1128</v>
      </c>
      <c r="J16" s="63"/>
      <c r="K16" s="63"/>
      <c r="L16" s="63"/>
      <c r="M16" s="63"/>
      <c r="N16" s="63"/>
      <c r="O16" s="63"/>
    </row>
    <row r="17" spans="1:15" ht="15.75" x14ac:dyDescent="0.25">
      <c r="A17" s="33" t="s">
        <v>246</v>
      </c>
      <c r="B17" s="206" t="s">
        <v>247</v>
      </c>
      <c r="C17" s="138">
        <v>1.2999999999999999E-2</v>
      </c>
      <c r="D17" s="208" t="s">
        <v>247</v>
      </c>
      <c r="E17" s="138">
        <v>0</v>
      </c>
      <c r="F17" s="139">
        <v>9.9000000000000008E-3</v>
      </c>
      <c r="G17" s="139">
        <f>IF(G19="","",G18/G19)</f>
        <v>2.1739130434782608E-2</v>
      </c>
      <c r="H17" s="139">
        <f>H18/H19</f>
        <v>3.4482758620689655E-2</v>
      </c>
      <c r="I17" s="73">
        <v>1.0752688172043012E-2</v>
      </c>
      <c r="J17" s="160"/>
      <c r="K17" s="73"/>
      <c r="L17" s="73"/>
      <c r="M17" s="73"/>
      <c r="N17" s="73"/>
      <c r="O17" s="73"/>
    </row>
    <row r="18" spans="1:15" x14ac:dyDescent="0.25">
      <c r="A18" s="29" t="s">
        <v>248</v>
      </c>
      <c r="B18" s="206"/>
      <c r="C18" s="25">
        <v>2</v>
      </c>
      <c r="D18" s="208"/>
      <c r="E18" s="25">
        <v>0</v>
      </c>
      <c r="F18" s="25">
        <v>1</v>
      </c>
      <c r="G18" s="25">
        <v>1</v>
      </c>
      <c r="H18" s="25">
        <v>4</v>
      </c>
      <c r="I18" s="64">
        <v>1</v>
      </c>
      <c r="J18" s="64"/>
      <c r="K18" s="64"/>
      <c r="L18" s="64"/>
      <c r="M18" s="64"/>
      <c r="N18" s="64"/>
      <c r="O18" s="64"/>
    </row>
    <row r="19" spans="1:15" x14ac:dyDescent="0.25">
      <c r="A19" s="29" t="s">
        <v>249</v>
      </c>
      <c r="B19" s="206"/>
      <c r="C19" s="25">
        <v>154</v>
      </c>
      <c r="D19" s="208"/>
      <c r="E19" s="25">
        <v>151</v>
      </c>
      <c r="F19" s="25">
        <v>101</v>
      </c>
      <c r="G19" s="25">
        <v>46</v>
      </c>
      <c r="H19" s="25">
        <v>116</v>
      </c>
      <c r="I19" s="64">
        <v>93</v>
      </c>
      <c r="J19" s="64"/>
      <c r="K19" s="64"/>
      <c r="L19" s="64"/>
      <c r="M19" s="64"/>
      <c r="N19" s="64"/>
      <c r="O19" s="64"/>
    </row>
    <row r="20" spans="1:15" s="77" customFormat="1" ht="31.5" x14ac:dyDescent="0.25">
      <c r="A20" s="167" t="s">
        <v>250</v>
      </c>
      <c r="B20" s="209" t="s">
        <v>251</v>
      </c>
      <c r="C20" s="140">
        <v>2.0500000000000001E-2</v>
      </c>
      <c r="D20" s="206" t="s">
        <v>251</v>
      </c>
      <c r="E20" s="141">
        <v>2.52E-2</v>
      </c>
      <c r="F20" s="141">
        <v>1.7299999999999999E-2</v>
      </c>
      <c r="G20" s="141">
        <v>1.49E-2</v>
      </c>
      <c r="H20" s="141">
        <v>6.2799999999999995E-2</v>
      </c>
      <c r="I20" s="151" t="s">
        <v>252</v>
      </c>
      <c r="J20" s="82"/>
      <c r="K20" s="82"/>
      <c r="L20" s="82"/>
      <c r="M20" s="82"/>
      <c r="N20" s="82"/>
      <c r="O20" s="82"/>
    </row>
    <row r="21" spans="1:15" s="77" customFormat="1" ht="45" x14ac:dyDescent="0.25">
      <c r="A21" s="169" t="s">
        <v>253</v>
      </c>
      <c r="B21" s="209"/>
      <c r="C21" s="142">
        <v>0</v>
      </c>
      <c r="D21" s="206"/>
      <c r="E21" s="143">
        <v>6</v>
      </c>
      <c r="F21" s="143">
        <v>9</v>
      </c>
      <c r="G21" s="143">
        <v>2</v>
      </c>
      <c r="H21" s="144">
        <v>1</v>
      </c>
      <c r="I21" s="151" t="s">
        <v>254</v>
      </c>
      <c r="J21" s="82"/>
      <c r="K21" s="82"/>
      <c r="L21" s="82"/>
      <c r="M21" s="82"/>
      <c r="N21" s="82"/>
      <c r="O21" s="82"/>
    </row>
    <row r="22" spans="1:15" s="77" customFormat="1" x14ac:dyDescent="0.25">
      <c r="A22" s="169" t="s">
        <v>255</v>
      </c>
      <c r="B22" s="209"/>
      <c r="C22" s="143">
        <v>1710</v>
      </c>
      <c r="D22" s="206"/>
      <c r="E22" s="145">
        <v>1351</v>
      </c>
      <c r="F22" s="145">
        <v>1618</v>
      </c>
      <c r="G22" s="146">
        <v>1473</v>
      </c>
      <c r="H22" s="146">
        <v>1496</v>
      </c>
      <c r="I22" s="151" t="s">
        <v>254</v>
      </c>
      <c r="J22" s="66"/>
      <c r="K22" s="66"/>
      <c r="L22" s="66"/>
      <c r="M22" s="66"/>
      <c r="N22" s="66"/>
      <c r="O22" s="66"/>
    </row>
    <row r="23" spans="1:15" s="77" customFormat="1" x14ac:dyDescent="0.25">
      <c r="A23" s="169" t="s">
        <v>256</v>
      </c>
      <c r="B23" s="209"/>
      <c r="C23" s="143">
        <v>35</v>
      </c>
      <c r="D23" s="206"/>
      <c r="E23" s="143">
        <v>34</v>
      </c>
      <c r="F23" s="143">
        <v>19</v>
      </c>
      <c r="G23" s="143">
        <v>20</v>
      </c>
      <c r="H23" s="144">
        <v>94</v>
      </c>
      <c r="I23" s="151" t="s">
        <v>254</v>
      </c>
      <c r="J23" s="82"/>
      <c r="K23" s="82"/>
      <c r="L23" s="82"/>
      <c r="M23" s="82"/>
      <c r="N23" s="82"/>
      <c r="O23" s="82"/>
    </row>
    <row r="24" spans="1:15" s="77" customFormat="1" x14ac:dyDescent="0.25">
      <c r="A24" s="169" t="s">
        <v>257</v>
      </c>
      <c r="B24" s="209"/>
      <c r="C24" s="143">
        <v>1675</v>
      </c>
      <c r="D24" s="206"/>
      <c r="E24" s="143">
        <v>1317</v>
      </c>
      <c r="F24" s="143">
        <v>1590</v>
      </c>
      <c r="G24" s="143">
        <v>1451</v>
      </c>
      <c r="H24" s="144">
        <v>1402</v>
      </c>
      <c r="I24" s="151" t="s">
        <v>254</v>
      </c>
      <c r="J24" s="82"/>
      <c r="K24" s="82"/>
      <c r="L24" s="82"/>
      <c r="M24" s="82"/>
      <c r="N24" s="82"/>
      <c r="O24" s="82"/>
    </row>
    <row r="25" spans="1:15" ht="47.25" x14ac:dyDescent="0.25">
      <c r="A25" s="33" t="s">
        <v>258</v>
      </c>
      <c r="B25" s="209">
        <v>3.9</v>
      </c>
      <c r="C25" s="147">
        <f>IF(C27="","",C26/C27)</f>
        <v>5.533596837944664E-2</v>
      </c>
      <c r="D25" s="206" t="s">
        <v>259</v>
      </c>
      <c r="E25" s="147">
        <f>IF(E27="","",E26/E27)</f>
        <v>3.5164835164835165E-2</v>
      </c>
      <c r="F25" s="147">
        <f>IF(F27="","",F26/F27)</f>
        <v>3.2786885245901641E-2</v>
      </c>
      <c r="G25" s="147">
        <f>IF(G27="","",G26/G27)</f>
        <v>1.9780219780219779E-2</v>
      </c>
      <c r="H25" s="147">
        <f>IF(H27="","",H26/H27)</f>
        <v>3.2000000000000001E-2</v>
      </c>
      <c r="I25" s="73">
        <v>8.6767895878524948E-3</v>
      </c>
      <c r="J25" s="73"/>
      <c r="K25" s="73"/>
      <c r="L25" s="73"/>
      <c r="M25" s="73"/>
      <c r="N25" s="73"/>
      <c r="O25" s="73"/>
    </row>
    <row r="26" spans="1:15" x14ac:dyDescent="0.25">
      <c r="A26" s="29" t="s">
        <v>260</v>
      </c>
      <c r="B26" s="209"/>
      <c r="C26" s="64">
        <v>28</v>
      </c>
      <c r="D26" s="206"/>
      <c r="E26" s="64">
        <v>16</v>
      </c>
      <c r="F26" s="64">
        <v>16</v>
      </c>
      <c r="G26" s="64">
        <v>9</v>
      </c>
      <c r="H26" s="64">
        <v>16</v>
      </c>
      <c r="I26" s="64">
        <v>4</v>
      </c>
      <c r="J26" s="64"/>
      <c r="K26" s="64"/>
      <c r="L26" s="64"/>
      <c r="M26" s="64"/>
      <c r="N26" s="64"/>
      <c r="O26" s="64"/>
    </row>
    <row r="27" spans="1:15" ht="30" x14ac:dyDescent="0.25">
      <c r="A27" s="29" t="s">
        <v>261</v>
      </c>
      <c r="B27" s="209"/>
      <c r="C27" s="64">
        <v>506</v>
      </c>
      <c r="D27" s="206"/>
      <c r="E27" s="64">
        <v>455</v>
      </c>
      <c r="F27" s="64">
        <v>488</v>
      </c>
      <c r="G27" s="64">
        <v>455</v>
      </c>
      <c r="H27" s="64">
        <v>500</v>
      </c>
      <c r="I27" s="64">
        <v>461</v>
      </c>
      <c r="J27" s="64"/>
      <c r="K27" s="64"/>
      <c r="L27" s="64"/>
      <c r="M27" s="64"/>
      <c r="N27" s="64"/>
      <c r="O27" s="64"/>
    </row>
    <row r="28" spans="1:15" ht="63" x14ac:dyDescent="0.25">
      <c r="A28" s="33" t="s">
        <v>262</v>
      </c>
      <c r="B28" s="209" t="s">
        <v>263</v>
      </c>
      <c r="C28" s="147">
        <v>3.0389363722697058E-2</v>
      </c>
      <c r="D28" s="206" t="s">
        <v>263</v>
      </c>
      <c r="E28" s="147">
        <v>2.5233644859813085E-2</v>
      </c>
      <c r="F28" s="147">
        <v>2.0257826887661142E-2</v>
      </c>
      <c r="G28" s="147">
        <v>7.2992700729927005E-3</v>
      </c>
      <c r="H28" s="147">
        <v>4.3633125556544972E-2</v>
      </c>
      <c r="I28" s="210">
        <v>3.3972125435540103E-2</v>
      </c>
      <c r="J28" s="73"/>
      <c r="K28" s="73"/>
      <c r="L28" s="73"/>
      <c r="M28" s="73"/>
      <c r="N28" s="73"/>
      <c r="O28" s="73"/>
    </row>
    <row r="29" spans="1:15" ht="30" x14ac:dyDescent="0.25">
      <c r="A29" s="29" t="s">
        <v>264</v>
      </c>
      <c r="B29" s="209"/>
      <c r="C29" s="64">
        <v>32</v>
      </c>
      <c r="D29" s="206"/>
      <c r="E29" s="64">
        <v>27</v>
      </c>
      <c r="F29" s="64">
        <v>22</v>
      </c>
      <c r="G29" s="64">
        <v>8</v>
      </c>
      <c r="H29" s="64">
        <v>49</v>
      </c>
      <c r="I29" s="82">
        <v>39</v>
      </c>
      <c r="J29" s="64"/>
      <c r="K29" s="64"/>
      <c r="L29" s="64"/>
      <c r="M29" s="64"/>
      <c r="N29" s="64"/>
      <c r="O29" s="64"/>
    </row>
    <row r="30" spans="1:15" ht="30" x14ac:dyDescent="0.25">
      <c r="A30" s="29" t="s">
        <v>265</v>
      </c>
      <c r="B30" s="209"/>
      <c r="C30" s="64">
        <v>1053</v>
      </c>
      <c r="D30" s="206"/>
      <c r="E30" s="64">
        <v>1070</v>
      </c>
      <c r="F30" s="64">
        <v>1086</v>
      </c>
      <c r="G30" s="64">
        <v>1096</v>
      </c>
      <c r="H30" s="64">
        <v>1123</v>
      </c>
      <c r="I30" s="82">
        <v>1148</v>
      </c>
      <c r="J30" s="64"/>
      <c r="K30" s="64"/>
      <c r="L30" s="64"/>
      <c r="M30" s="64"/>
      <c r="N30" s="64"/>
      <c r="O30" s="64"/>
    </row>
    <row r="31" spans="1:15" ht="63" x14ac:dyDescent="0.25">
      <c r="A31" s="33" t="s">
        <v>266</v>
      </c>
      <c r="B31" s="206" t="s">
        <v>267</v>
      </c>
      <c r="C31" s="64"/>
      <c r="D31" s="206" t="s">
        <v>267</v>
      </c>
      <c r="E31" s="64"/>
      <c r="F31" s="64"/>
      <c r="G31" s="211" t="s">
        <v>268</v>
      </c>
      <c r="H31" s="211" t="s">
        <v>268</v>
      </c>
      <c r="I31" s="158">
        <v>5.3941908713692949E-2</v>
      </c>
      <c r="J31" s="64"/>
      <c r="K31" s="64"/>
      <c r="L31" s="64"/>
      <c r="M31" s="64"/>
      <c r="N31" s="64"/>
      <c r="O31" s="64"/>
    </row>
    <row r="32" spans="1:15" ht="42.75" x14ac:dyDescent="0.25">
      <c r="A32" s="29" t="s">
        <v>264</v>
      </c>
      <c r="B32" s="206"/>
      <c r="C32" s="64"/>
      <c r="D32" s="206"/>
      <c r="E32" s="64"/>
      <c r="F32" s="64"/>
      <c r="G32" s="211" t="s">
        <v>268</v>
      </c>
      <c r="H32" s="211" t="s">
        <v>268</v>
      </c>
      <c r="I32" s="82">
        <v>39</v>
      </c>
      <c r="J32" s="64"/>
      <c r="K32" s="64"/>
      <c r="L32" s="64"/>
      <c r="M32" s="64"/>
      <c r="N32" s="64"/>
      <c r="O32" s="64"/>
    </row>
    <row r="33" spans="1:15" ht="42.75" x14ac:dyDescent="0.25">
      <c r="A33" s="29" t="s">
        <v>265</v>
      </c>
      <c r="B33" s="206"/>
      <c r="C33" s="64"/>
      <c r="D33" s="206"/>
      <c r="E33" s="64"/>
      <c r="F33" s="64"/>
      <c r="G33" s="211" t="s">
        <v>268</v>
      </c>
      <c r="H33" s="211" t="s">
        <v>268</v>
      </c>
      <c r="I33" s="82">
        <v>723</v>
      </c>
      <c r="J33" s="64"/>
      <c r="K33" s="64"/>
      <c r="L33" s="64"/>
      <c r="M33" s="64"/>
      <c r="N33" s="64"/>
      <c r="O33" s="64"/>
    </row>
    <row r="34" spans="1:15" ht="31.5" x14ac:dyDescent="0.25">
      <c r="A34" s="167" t="s">
        <v>269</v>
      </c>
      <c r="B34" s="209">
        <v>1</v>
      </c>
      <c r="C34" s="81">
        <v>1.08</v>
      </c>
      <c r="D34" s="209">
        <v>1</v>
      </c>
      <c r="E34" s="153">
        <f>E35/E36</f>
        <v>1.0964705882352941</v>
      </c>
      <c r="F34" s="153">
        <f>F35/F36</f>
        <v>1.016470588235294</v>
      </c>
      <c r="G34" s="153">
        <f>G35/G36</f>
        <v>1.1313725490196078</v>
      </c>
      <c r="H34" s="153">
        <f t="shared" ref="H34" si="0">H35/H36</f>
        <v>1.152156862745098</v>
      </c>
      <c r="I34" s="153">
        <f>I35/I36</f>
        <v>1.0143137254901962</v>
      </c>
      <c r="J34" s="70"/>
      <c r="K34" s="70"/>
      <c r="L34" s="70"/>
      <c r="M34" s="70"/>
      <c r="N34" s="70"/>
      <c r="O34" s="70"/>
    </row>
    <row r="35" spans="1:15" x14ac:dyDescent="0.25">
      <c r="A35" s="212" t="s">
        <v>270</v>
      </c>
      <c r="B35" s="209"/>
      <c r="C35" s="66">
        <v>5201</v>
      </c>
      <c r="D35" s="209"/>
      <c r="E35" s="66">
        <v>5592</v>
      </c>
      <c r="F35" s="66">
        <v>5184</v>
      </c>
      <c r="G35" s="66">
        <v>5770</v>
      </c>
      <c r="H35" s="66">
        <v>5876</v>
      </c>
      <c r="I35" s="66">
        <v>5173</v>
      </c>
      <c r="J35" s="63"/>
      <c r="K35" s="63"/>
      <c r="L35" s="63"/>
      <c r="M35" s="63"/>
      <c r="N35" s="63"/>
      <c r="O35" s="63"/>
    </row>
    <row r="36" spans="1:15" x14ac:dyDescent="0.25">
      <c r="A36" s="212" t="s">
        <v>271</v>
      </c>
      <c r="B36" s="209"/>
      <c r="C36" s="66">
        <v>5000</v>
      </c>
      <c r="D36" s="209"/>
      <c r="E36" s="66">
        <v>5100</v>
      </c>
      <c r="F36" s="66">
        <v>5100</v>
      </c>
      <c r="G36" s="66">
        <v>5100</v>
      </c>
      <c r="H36" s="66">
        <v>5100</v>
      </c>
      <c r="I36" s="66">
        <v>5100</v>
      </c>
      <c r="J36" s="63"/>
      <c r="K36" s="63"/>
      <c r="L36" s="63"/>
      <c r="M36" s="63"/>
      <c r="N36" s="63"/>
      <c r="O36" s="63"/>
    </row>
    <row r="37" spans="1:15" ht="31.5" x14ac:dyDescent="0.25">
      <c r="A37" s="33" t="s">
        <v>272</v>
      </c>
      <c r="B37" s="206" t="s">
        <v>273</v>
      </c>
      <c r="C37" s="72">
        <v>1</v>
      </c>
      <c r="D37" s="206" t="s">
        <v>273</v>
      </c>
      <c r="E37" s="83">
        <v>1</v>
      </c>
      <c r="F37" s="83">
        <v>1</v>
      </c>
      <c r="G37" s="83">
        <v>1</v>
      </c>
      <c r="H37" s="83">
        <v>1</v>
      </c>
      <c r="I37" s="83">
        <v>1</v>
      </c>
      <c r="J37" s="81"/>
      <c r="K37" s="81"/>
      <c r="L37" s="81"/>
      <c r="M37" s="81"/>
      <c r="N37" s="70"/>
      <c r="O37" s="70"/>
    </row>
    <row r="38" spans="1:15" ht="30" x14ac:dyDescent="0.25">
      <c r="A38" s="29" t="s">
        <v>274</v>
      </c>
      <c r="B38" s="206"/>
      <c r="C38" s="63">
        <v>2077</v>
      </c>
      <c r="D38" s="206"/>
      <c r="E38" s="66">
        <v>13020</v>
      </c>
      <c r="F38" s="66">
        <v>11998</v>
      </c>
      <c r="G38" s="66">
        <v>12209</v>
      </c>
      <c r="H38" s="66">
        <v>12470</v>
      </c>
      <c r="I38" s="66">
        <v>12952</v>
      </c>
      <c r="J38" s="82"/>
      <c r="K38" s="82"/>
      <c r="L38" s="82"/>
      <c r="M38" s="82"/>
      <c r="N38" s="64"/>
      <c r="O38" s="64"/>
    </row>
    <row r="39" spans="1:15" ht="30" x14ac:dyDescent="0.25">
      <c r="A39" s="29" t="s">
        <v>275</v>
      </c>
      <c r="B39" s="206"/>
      <c r="C39" s="63">
        <v>2077</v>
      </c>
      <c r="D39" s="206"/>
      <c r="E39" s="66">
        <v>13020</v>
      </c>
      <c r="F39" s="66">
        <v>11998</v>
      </c>
      <c r="G39" s="66">
        <v>12209</v>
      </c>
      <c r="H39" s="66">
        <v>12470</v>
      </c>
      <c r="I39" s="66">
        <v>12952</v>
      </c>
      <c r="J39" s="82"/>
      <c r="K39" s="82"/>
      <c r="L39" s="82"/>
      <c r="M39" s="82"/>
      <c r="N39" s="64"/>
      <c r="O39" s="64"/>
    </row>
    <row r="40" spans="1:15" ht="63" x14ac:dyDescent="0.25">
      <c r="A40" s="33" t="s">
        <v>276</v>
      </c>
      <c r="B40" s="206" t="s">
        <v>277</v>
      </c>
      <c r="C40" s="71">
        <v>0.88539999999999996</v>
      </c>
      <c r="D40" s="206" t="s">
        <v>277</v>
      </c>
      <c r="E40" s="71">
        <v>0.64129999999999998</v>
      </c>
      <c r="F40" s="73">
        <v>0.92400000000000004</v>
      </c>
      <c r="G40" s="83">
        <f>IF(G42="","",G41/G42)</f>
        <v>1</v>
      </c>
      <c r="H40" s="83">
        <f>IF(H42="","",H41/H42)</f>
        <v>1</v>
      </c>
      <c r="I40" s="172">
        <f>IF(I42="","",I41/I42)</f>
        <v>0.9888392857142857</v>
      </c>
      <c r="J40" s="73"/>
      <c r="K40" s="73"/>
      <c r="L40" s="73"/>
      <c r="M40" s="73"/>
      <c r="N40" s="73"/>
      <c r="O40" s="73"/>
    </row>
    <row r="41" spans="1:15" ht="30" x14ac:dyDescent="0.25">
      <c r="A41" s="30" t="s">
        <v>278</v>
      </c>
      <c r="B41" s="206"/>
      <c r="C41" s="64">
        <v>309</v>
      </c>
      <c r="D41" s="206"/>
      <c r="E41" s="64">
        <v>261</v>
      </c>
      <c r="F41" s="64">
        <v>436</v>
      </c>
      <c r="G41" s="64">
        <v>412</v>
      </c>
      <c r="H41" s="64">
        <v>491</v>
      </c>
      <c r="I41" s="156">
        <v>443</v>
      </c>
      <c r="J41" s="64"/>
      <c r="K41" s="64"/>
      <c r="L41" s="64"/>
      <c r="M41" s="64"/>
      <c r="N41" s="64"/>
      <c r="O41" s="64"/>
    </row>
    <row r="42" spans="1:15" x14ac:dyDescent="0.25">
      <c r="A42" s="29" t="s">
        <v>279</v>
      </c>
      <c r="B42" s="206"/>
      <c r="C42" s="64">
        <v>349</v>
      </c>
      <c r="D42" s="206"/>
      <c r="E42" s="64">
        <v>407</v>
      </c>
      <c r="F42" s="64">
        <v>472</v>
      </c>
      <c r="G42" s="64">
        <v>412</v>
      </c>
      <c r="H42" s="64">
        <v>491</v>
      </c>
      <c r="I42" s="156">
        <v>448</v>
      </c>
      <c r="J42" s="64"/>
      <c r="K42" s="64"/>
      <c r="L42" s="64"/>
      <c r="M42" s="64"/>
      <c r="N42" s="64"/>
      <c r="O42" s="64"/>
    </row>
    <row r="43" spans="1:15" ht="78.75" x14ac:dyDescent="0.25">
      <c r="A43" s="33" t="s">
        <v>280</v>
      </c>
      <c r="B43" s="206" t="s">
        <v>277</v>
      </c>
      <c r="C43" s="72">
        <v>1</v>
      </c>
      <c r="D43" s="206" t="s">
        <v>277</v>
      </c>
      <c r="E43" s="72">
        <v>1</v>
      </c>
      <c r="F43" s="76">
        <v>1</v>
      </c>
      <c r="G43" s="83">
        <f>IF(G45="","",G44/G45)</f>
        <v>1</v>
      </c>
      <c r="H43" s="83">
        <f>IF(H45="","",H44/H45)</f>
        <v>1</v>
      </c>
      <c r="I43" s="155">
        <f>IF(I45="","",I44/I45)</f>
        <v>1</v>
      </c>
      <c r="J43" s="70"/>
      <c r="K43" s="70"/>
      <c r="L43" s="70"/>
      <c r="M43" s="70"/>
      <c r="N43" s="70"/>
      <c r="O43" s="70"/>
    </row>
    <row r="44" spans="1:15" ht="45" x14ac:dyDescent="0.25">
      <c r="A44" s="30" t="s">
        <v>281</v>
      </c>
      <c r="B44" s="206"/>
      <c r="C44" s="64">
        <v>349</v>
      </c>
      <c r="D44" s="206"/>
      <c r="E44" s="64">
        <v>407</v>
      </c>
      <c r="F44" s="64">
        <v>472</v>
      </c>
      <c r="G44" s="64">
        <v>412</v>
      </c>
      <c r="H44" s="64">
        <v>491</v>
      </c>
      <c r="I44" s="156">
        <v>448</v>
      </c>
      <c r="J44" s="64"/>
      <c r="K44" s="64"/>
      <c r="L44" s="64"/>
      <c r="M44" s="64"/>
      <c r="N44" s="64"/>
      <c r="O44" s="64"/>
    </row>
    <row r="45" spans="1:15" x14ac:dyDescent="0.25">
      <c r="A45" s="30" t="s">
        <v>282</v>
      </c>
      <c r="B45" s="206"/>
      <c r="C45" s="64">
        <v>349</v>
      </c>
      <c r="D45" s="206"/>
      <c r="E45" s="64">
        <v>407</v>
      </c>
      <c r="F45" s="64">
        <v>472</v>
      </c>
      <c r="G45" s="64">
        <v>412</v>
      </c>
      <c r="H45" s="64">
        <v>491</v>
      </c>
      <c r="I45" s="156">
        <v>448</v>
      </c>
      <c r="J45" s="64"/>
      <c r="K45" s="64"/>
      <c r="L45" s="64"/>
      <c r="M45" s="64"/>
      <c r="N45" s="64"/>
      <c r="O45" s="64"/>
    </row>
    <row r="46" spans="1:15" ht="31.5" x14ac:dyDescent="0.25">
      <c r="A46" s="167" t="s">
        <v>283</v>
      </c>
      <c r="B46" s="209" t="s">
        <v>284</v>
      </c>
      <c r="C46" s="83" t="s">
        <v>23</v>
      </c>
      <c r="D46" s="209" t="s">
        <v>284</v>
      </c>
      <c r="E46" s="83"/>
      <c r="F46" s="168"/>
      <c r="G46" s="213">
        <f>(G47/G48)</f>
        <v>6.2354631164820778E-4</v>
      </c>
      <c r="H46" s="213">
        <f>(H47/H48)</f>
        <v>1.711892853381538E-4</v>
      </c>
      <c r="I46" s="214">
        <v>4.3499999999999997E-3</v>
      </c>
      <c r="J46" s="70"/>
      <c r="K46" s="70"/>
      <c r="L46" s="70"/>
      <c r="M46" s="70"/>
      <c r="N46" s="70"/>
      <c r="O46" s="70"/>
    </row>
    <row r="47" spans="1:15" ht="45" x14ac:dyDescent="0.25">
      <c r="A47" s="169" t="s">
        <v>285</v>
      </c>
      <c r="B47" s="209"/>
      <c r="C47" s="82" t="s">
        <v>23</v>
      </c>
      <c r="D47" s="209"/>
      <c r="E47" s="82"/>
      <c r="F47" s="82"/>
      <c r="G47" s="215">
        <v>2474.86</v>
      </c>
      <c r="H47" s="82">
        <v>642.84</v>
      </c>
      <c r="I47" s="216">
        <v>15437.22</v>
      </c>
      <c r="J47" s="64"/>
      <c r="K47" s="64"/>
      <c r="L47" s="64"/>
      <c r="M47" s="64"/>
      <c r="N47" s="64"/>
      <c r="O47" s="64"/>
    </row>
    <row r="48" spans="1:15" ht="30" x14ac:dyDescent="0.25">
      <c r="A48" s="169" t="s">
        <v>286</v>
      </c>
      <c r="B48" s="209"/>
      <c r="C48" s="82" t="s">
        <v>23</v>
      </c>
      <c r="D48" s="209"/>
      <c r="E48" s="82"/>
      <c r="F48" s="82"/>
      <c r="G48" s="217">
        <v>3969007.52</v>
      </c>
      <c r="H48" s="170">
        <v>3755141.56</v>
      </c>
      <c r="I48" s="216">
        <v>3546160.62</v>
      </c>
      <c r="J48" s="64"/>
      <c r="K48" s="64"/>
      <c r="L48" s="64"/>
      <c r="M48" s="64"/>
      <c r="N48" s="64"/>
      <c r="O48" s="64"/>
    </row>
    <row r="49" spans="1:15" ht="42.75" x14ac:dyDescent="0.25">
      <c r="A49" s="167" t="s">
        <v>287</v>
      </c>
      <c r="B49" s="209" t="s">
        <v>288</v>
      </c>
      <c r="C49" s="83" t="s">
        <v>23</v>
      </c>
      <c r="D49" s="209" t="s">
        <v>288</v>
      </c>
      <c r="E49" s="83"/>
      <c r="F49" s="168"/>
      <c r="G49" s="218" t="s">
        <v>268</v>
      </c>
      <c r="H49" s="81"/>
      <c r="I49" s="164">
        <v>0.98</v>
      </c>
      <c r="J49" s="70"/>
      <c r="K49" s="70"/>
      <c r="L49" s="70"/>
      <c r="M49" s="70"/>
      <c r="N49" s="70"/>
      <c r="O49" s="70"/>
    </row>
    <row r="50" spans="1:15" ht="42.75" x14ac:dyDescent="0.25">
      <c r="A50" s="169" t="s">
        <v>289</v>
      </c>
      <c r="B50" s="209"/>
      <c r="C50" s="82" t="s">
        <v>23</v>
      </c>
      <c r="D50" s="209"/>
      <c r="E50" s="82"/>
      <c r="F50" s="82"/>
      <c r="G50" s="218" t="s">
        <v>268</v>
      </c>
      <c r="H50" s="82"/>
      <c r="I50" s="165">
        <v>1765163.41</v>
      </c>
      <c r="J50" s="64"/>
      <c r="K50" s="64"/>
      <c r="L50" s="64"/>
      <c r="M50" s="64"/>
      <c r="N50" s="64"/>
      <c r="O50" s="64"/>
    </row>
    <row r="51" spans="1:15" ht="42.75" x14ac:dyDescent="0.25">
      <c r="A51" s="169" t="s">
        <v>290</v>
      </c>
      <c r="B51" s="209"/>
      <c r="C51" s="82" t="s">
        <v>23</v>
      </c>
      <c r="D51" s="209"/>
      <c r="E51" s="82"/>
      <c r="F51" s="82"/>
      <c r="G51" s="218" t="s">
        <v>268</v>
      </c>
      <c r="H51" s="82"/>
      <c r="I51" s="165">
        <v>1809511.93</v>
      </c>
      <c r="J51" s="64"/>
      <c r="K51" s="64"/>
      <c r="L51" s="64"/>
      <c r="M51" s="64"/>
      <c r="N51" s="64"/>
      <c r="O51" s="64"/>
    </row>
    <row r="52" spans="1:15" ht="31.5" x14ac:dyDescent="0.25">
      <c r="A52" s="33" t="s">
        <v>291</v>
      </c>
      <c r="B52" s="206" t="s">
        <v>231</v>
      </c>
      <c r="C52" s="72" t="s">
        <v>23</v>
      </c>
      <c r="D52" s="206" t="s">
        <v>231</v>
      </c>
      <c r="E52" s="83"/>
      <c r="F52" s="168"/>
      <c r="G52" s="219">
        <f>IF(G54="","",G53/G54)</f>
        <v>0.94897959183673475</v>
      </c>
      <c r="H52" s="73">
        <f>H53/H54</f>
        <v>0.96707317073170729</v>
      </c>
      <c r="I52" s="164">
        <v>0.97</v>
      </c>
      <c r="J52" s="70"/>
      <c r="K52" s="70"/>
      <c r="L52" s="70"/>
      <c r="M52" s="70"/>
      <c r="N52" s="70"/>
      <c r="O52" s="70"/>
    </row>
    <row r="53" spans="1:15" x14ac:dyDescent="0.25">
      <c r="A53" s="30" t="s">
        <v>292</v>
      </c>
      <c r="B53" s="206"/>
      <c r="C53" s="64" t="s">
        <v>23</v>
      </c>
      <c r="D53" s="206"/>
      <c r="E53" s="82"/>
      <c r="F53" s="82"/>
      <c r="G53" s="220">
        <v>558</v>
      </c>
      <c r="H53" s="64">
        <f>665+128</f>
        <v>793</v>
      </c>
      <c r="I53" s="166">
        <v>531</v>
      </c>
      <c r="J53" s="64"/>
      <c r="K53" s="64"/>
      <c r="L53" s="64"/>
      <c r="M53" s="64"/>
      <c r="N53" s="64"/>
      <c r="O53" s="64"/>
    </row>
    <row r="54" spans="1:15" ht="30" x14ac:dyDescent="0.25">
      <c r="A54" s="30" t="s">
        <v>293</v>
      </c>
      <c r="B54" s="206"/>
      <c r="C54" s="64" t="s">
        <v>23</v>
      </c>
      <c r="D54" s="206"/>
      <c r="E54" s="82"/>
      <c r="F54" s="82"/>
      <c r="G54" s="221">
        <v>588</v>
      </c>
      <c r="H54" s="64">
        <f>665+128+27</f>
        <v>820</v>
      </c>
      <c r="I54" s="166">
        <v>558</v>
      </c>
      <c r="J54" s="64"/>
      <c r="K54" s="64"/>
      <c r="L54" s="64"/>
      <c r="M54" s="64"/>
      <c r="N54" s="64"/>
      <c r="O54" s="64"/>
    </row>
    <row r="56" spans="1:15" ht="15.75" x14ac:dyDescent="0.25">
      <c r="B56" s="148"/>
      <c r="C56" s="148"/>
      <c r="D56" s="148"/>
      <c r="E56" s="148"/>
      <c r="F56" s="148"/>
      <c r="G56" s="148" t="s">
        <v>226</v>
      </c>
      <c r="H56" s="148"/>
      <c r="I56" s="148"/>
      <c r="J56"/>
      <c r="K56"/>
    </row>
    <row r="57" spans="1:15" ht="15.75" x14ac:dyDescent="0.25">
      <c r="B57" s="148"/>
      <c r="C57" s="148"/>
      <c r="D57" s="148"/>
      <c r="E57" s="148"/>
      <c r="F57" s="148"/>
      <c r="G57" s="148"/>
      <c r="H57" s="148"/>
      <c r="I57" s="149"/>
      <c r="J57"/>
      <c r="K57"/>
    </row>
    <row r="58" spans="1:15" ht="15.75" x14ac:dyDescent="0.25">
      <c r="B58" s="148"/>
      <c r="C58" s="148"/>
      <c r="D58" s="148"/>
      <c r="E58" s="148"/>
      <c r="F58" s="148"/>
      <c r="G58" s="148"/>
      <c r="H58" s="148"/>
      <c r="I58" s="148"/>
      <c r="J58"/>
      <c r="K58"/>
    </row>
    <row r="59" spans="1:15" ht="16.5" thickBot="1" x14ac:dyDescent="0.3">
      <c r="B59" s="148"/>
      <c r="C59" s="148"/>
      <c r="D59" s="150"/>
      <c r="E59" s="150"/>
      <c r="F59" s="150"/>
      <c r="G59" s="150"/>
      <c r="H59" s="150"/>
      <c r="I59" s="148"/>
      <c r="J59"/>
      <c r="K59"/>
    </row>
    <row r="60" spans="1:15" ht="15.75" x14ac:dyDescent="0.25">
      <c r="B60" s="175" t="s">
        <v>117</v>
      </c>
      <c r="C60" s="175"/>
      <c r="D60" s="175"/>
      <c r="E60" s="175"/>
      <c r="F60" s="175"/>
      <c r="G60" s="175"/>
      <c r="H60" s="175"/>
      <c r="I60" s="175"/>
      <c r="J60"/>
      <c r="K60"/>
    </row>
    <row r="61" spans="1:15" ht="15.75" x14ac:dyDescent="0.25">
      <c r="B61" s="175" t="s">
        <v>118</v>
      </c>
      <c r="C61" s="175"/>
      <c r="D61" s="175"/>
      <c r="E61" s="175"/>
      <c r="F61" s="175"/>
      <c r="G61" s="175"/>
      <c r="H61" s="175"/>
      <c r="I61" s="175"/>
      <c r="J61"/>
      <c r="K61"/>
    </row>
    <row r="62" spans="1:15" ht="15.75" x14ac:dyDescent="0.25">
      <c r="B62" s="175" t="s">
        <v>119</v>
      </c>
      <c r="C62" s="175"/>
      <c r="D62" s="175"/>
      <c r="E62" s="175"/>
      <c r="F62" s="175"/>
      <c r="G62" s="175"/>
      <c r="H62" s="175"/>
      <c r="I62" s="175"/>
      <c r="J62"/>
      <c r="K62"/>
    </row>
  </sheetData>
  <mergeCells count="38">
    <mergeCell ref="B60:I60"/>
    <mergeCell ref="B61:I61"/>
    <mergeCell ref="B62:I62"/>
    <mergeCell ref="B46:B48"/>
    <mergeCell ref="D46:D48"/>
    <mergeCell ref="B49:B51"/>
    <mergeCell ref="D49:D51"/>
    <mergeCell ref="B52:B54"/>
    <mergeCell ref="D52:D54"/>
    <mergeCell ref="D28:D30"/>
    <mergeCell ref="D34:D36"/>
    <mergeCell ref="D37:D39"/>
    <mergeCell ref="D40:D42"/>
    <mergeCell ref="D43:D45"/>
    <mergeCell ref="D31:D33"/>
    <mergeCell ref="D11:D13"/>
    <mergeCell ref="D14:D16"/>
    <mergeCell ref="D17:D19"/>
    <mergeCell ref="D20:D24"/>
    <mergeCell ref="D25:D27"/>
    <mergeCell ref="A1:O1"/>
    <mergeCell ref="A2:O2"/>
    <mergeCell ref="A3:O3"/>
    <mergeCell ref="B5:B7"/>
    <mergeCell ref="B8:B10"/>
    <mergeCell ref="D5:D7"/>
    <mergeCell ref="D8:D10"/>
    <mergeCell ref="B11:B13"/>
    <mergeCell ref="B14:B16"/>
    <mergeCell ref="B17:B19"/>
    <mergeCell ref="B40:B42"/>
    <mergeCell ref="B43:B45"/>
    <mergeCell ref="B20:B24"/>
    <mergeCell ref="B25:B27"/>
    <mergeCell ref="B28:B30"/>
    <mergeCell ref="B34:B36"/>
    <mergeCell ref="B37:B39"/>
    <mergeCell ref="B31:B33"/>
  </mergeCells>
  <pageMargins left="0.25" right="0.25" top="0.75" bottom="0.75" header="0.3" footer="0.3"/>
  <pageSetup paperSize="9" scale="5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7d07ea07-c772-45fb-8566-4c8976260eda" xsi:nil="true"/>
    <lcf76f155ced4ddcb4097134ff3c332f xmlns="c89db878-fa80-4a05-9395-86cde86b9ce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19BDD946C7E54D9A497468898A4FB9" ma:contentTypeVersion="12" ma:contentTypeDescription="Crie um novo documento." ma:contentTypeScope="" ma:versionID="31b083c15f0758407d8bf6d5ea3af4eb">
  <xsd:schema xmlns:xsd="http://www.w3.org/2001/XMLSchema" xmlns:xs="http://www.w3.org/2001/XMLSchema" xmlns:p="http://schemas.microsoft.com/office/2006/metadata/properties" xmlns:ns1="http://schemas.microsoft.com/sharepoint/v3" xmlns:ns2="c89db878-fa80-4a05-9395-86cde86b9cec" xmlns:ns3="7d07ea07-c772-45fb-8566-4c8976260eda" targetNamespace="http://schemas.microsoft.com/office/2006/metadata/properties" ma:root="true" ma:fieldsID="64e2bf45cb352c2f3a0383ca713f17e6" ns1:_="" ns2:_="" ns3:_="">
    <xsd:import namespace="http://schemas.microsoft.com/sharepoint/v3"/>
    <xsd:import namespace="c89db878-fa80-4a05-9395-86cde86b9cec"/>
    <xsd:import namespace="7d07ea07-c772-45fb-8566-4c8976260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db878-fa80-4a05-9395-86cde86b9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07ea07-c772-45fb-8566-4c8976260ed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1074f302-1f08-4a81-8dcc-1457fd74be94}" ma:internalName="TaxCatchAll" ma:showField="CatchAllData" ma:web="7d07ea07-c772-45fb-8566-4c8976260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5D5104-F540-4926-869F-E13A0FA45DC9}">
  <ds:schemaRefs>
    <ds:schemaRef ds:uri="c89db878-fa80-4a05-9395-86cde86b9cec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7d07ea07-c772-45fb-8566-4c8976260eda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2C6F1ED-6FB9-45D9-B07D-F215CDB06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9F46EA-4EAD-4153-BA51-ED5DA44AD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9db878-fa80-4a05-9395-86cde86b9cec"/>
    <ds:schemaRef ds:uri="7d07ea07-c772-45fb-8566-4c8976260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Produção 2025</vt:lpstr>
      <vt:lpstr>Indicadores de Efetividade</vt:lpstr>
      <vt:lpstr>Indicadores de Desempenho</vt:lpstr>
      <vt:lpstr>'Indicadores de Desempenho'!Area_de_impressao</vt:lpstr>
      <vt:lpstr>'Indicadores de Efetividade'!Area_de_impressao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Henrique Rocha Gomes</dc:creator>
  <cp:keywords/>
  <dc:description/>
  <cp:lastModifiedBy>Rafael de Lima</cp:lastModifiedBy>
  <cp:revision/>
  <cp:lastPrinted>2026-03-04T14:21:21Z</cp:lastPrinted>
  <dcterms:created xsi:type="dcterms:W3CDTF">2025-01-24T12:50:00Z</dcterms:created>
  <dcterms:modified xsi:type="dcterms:W3CDTF">2026-03-04T14:22:07Z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0x0101006E19BDD946C7E54D9A497468898A4FB9</vt:lpwstr>
  </property>
  <property fmtid="{D5CDD505-2E9C-101B-9397-08002B2CF9AE}" pid="3" name="MediaServiceImageTags">
    <vt:lpwstr/>
  </property>
</Properties>
</file>