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aelde.lima\Downloads\RES_ Portal da Transparência - 01 a 08_2025\Relatório produtividade\julho 2025\"/>
    </mc:Choice>
  </mc:AlternateContent>
  <xr:revisionPtr revIDLastSave="0" documentId="8_{A5E1586C-1517-4B5F-BD63-4FDD3CDBD983}" xr6:coauthVersionLast="47" xr6:coauthVersionMax="47" xr10:uidLastSave="{00000000-0000-0000-0000-000000000000}"/>
  <bookViews>
    <workbookView xWindow="-120" yWindow="-120" windowWidth="29040" windowHeight="15720" xr2:uid="{1C071A3F-1CBE-4FBB-A0F4-2270101A0D5E}"/>
  </bookViews>
  <sheets>
    <sheet name="Produção 2025" sheetId="1" r:id="rId1"/>
    <sheet name="Indicadores de Desempenho" sheetId="2" r:id="rId2"/>
    <sheet name="Indicadores de Efetividade" sheetId="3" r:id="rId3"/>
  </sheets>
  <definedNames>
    <definedName name="_xlnm.Print_Area" localSheetId="2">'Indicadores de Efetividade'!$A$1:$Y$168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1" l="1"/>
  <c r="G89" i="1"/>
  <c r="I89" i="1"/>
  <c r="K129" i="1"/>
  <c r="K89" i="1"/>
  <c r="K78" i="1"/>
  <c r="J25" i="2"/>
  <c r="I25" i="2"/>
  <c r="K117" i="1"/>
  <c r="K112" i="1"/>
  <c r="B78" i="1"/>
  <c r="N53" i="3"/>
  <c r="I49" i="2" l="1"/>
  <c r="N88" i="3" l="1"/>
  <c r="N82" i="3"/>
  <c r="N79" i="3"/>
  <c r="N62" i="3"/>
  <c r="N102" i="3" s="1"/>
  <c r="J28" i="2" l="1"/>
  <c r="J31" i="2"/>
  <c r="N91" i="3"/>
  <c r="N85" i="3"/>
  <c r="N68" i="3"/>
  <c r="N105" i="3" s="1"/>
  <c r="N66" i="3"/>
  <c r="N95" i="3" s="1"/>
  <c r="N94" i="3" s="1"/>
  <c r="J46" i="2"/>
  <c r="H46" i="2"/>
  <c r="J52" i="2"/>
  <c r="I52" i="2"/>
  <c r="J40" i="2"/>
  <c r="J43" i="2"/>
  <c r="J14" i="2"/>
  <c r="J8" i="2"/>
  <c r="J13" i="2" s="1"/>
  <c r="J11" i="2" s="1"/>
  <c r="J5" i="2"/>
  <c r="N51" i="3"/>
  <c r="J129" i="1"/>
  <c r="J117" i="1"/>
  <c r="J112" i="1"/>
  <c r="J103" i="1"/>
  <c r="J89" i="1"/>
  <c r="J78" i="1"/>
  <c r="J63" i="1"/>
  <c r="J51" i="1"/>
  <c r="L91" i="3"/>
  <c r="L88" i="3"/>
  <c r="L85" i="3"/>
  <c r="L82" i="3"/>
  <c r="L79" i="3"/>
  <c r="L76" i="3"/>
  <c r="L73" i="3"/>
  <c r="L68" i="3"/>
  <c r="L66" i="3"/>
  <c r="L95" i="3" s="1"/>
  <c r="L94" i="3" s="1"/>
  <c r="L62" i="3"/>
  <c r="I14" i="2"/>
  <c r="L58" i="3"/>
  <c r="I40" i="2"/>
  <c r="I43" i="2"/>
  <c r="L54" i="3"/>
  <c r="J54" i="3"/>
  <c r="I34" i="2"/>
  <c r="H54" i="3"/>
  <c r="L53" i="3"/>
  <c r="L51" i="3"/>
  <c r="J58" i="3"/>
  <c r="E34" i="2"/>
  <c r="F34" i="2"/>
  <c r="H34" i="2"/>
  <c r="I123" i="1"/>
  <c r="I117" i="1"/>
  <c r="I112" i="1"/>
  <c r="F103" i="3"/>
  <c r="H103" i="3"/>
  <c r="D103" i="3"/>
  <c r="F63" i="1"/>
  <c r="F23" i="1" s="1"/>
  <c r="E63" i="1"/>
  <c r="E23" i="1" s="1"/>
  <c r="F94" i="3"/>
  <c r="H94" i="3"/>
  <c r="B91" i="3"/>
  <c r="D91" i="3"/>
  <c r="F91" i="3"/>
  <c r="H91" i="3"/>
  <c r="B88" i="3"/>
  <c r="D88" i="3"/>
  <c r="F88" i="3"/>
  <c r="H88" i="3"/>
  <c r="B85" i="3"/>
  <c r="D85" i="3"/>
  <c r="F85" i="3"/>
  <c r="H85" i="3"/>
  <c r="B82" i="3"/>
  <c r="D82" i="3"/>
  <c r="F82" i="3"/>
  <c r="H82" i="3"/>
  <c r="B79" i="3"/>
  <c r="D79" i="3"/>
  <c r="F79" i="3"/>
  <c r="H79" i="3"/>
  <c r="B76" i="3"/>
  <c r="D76" i="3"/>
  <c r="F76" i="3"/>
  <c r="H76" i="3"/>
  <c r="B73" i="3"/>
  <c r="D73" i="3"/>
  <c r="F73" i="3"/>
  <c r="H73" i="3"/>
  <c r="B68" i="3"/>
  <c r="B97" i="3" s="1"/>
  <c r="D68" i="3"/>
  <c r="F68" i="3"/>
  <c r="F105" i="3" s="1"/>
  <c r="H68" i="3"/>
  <c r="H105" i="3" s="1"/>
  <c r="B62" i="3"/>
  <c r="B102" i="3" s="1"/>
  <c r="D62" i="3"/>
  <c r="D102" i="3" s="1"/>
  <c r="F62" i="3"/>
  <c r="F97" i="3" s="1"/>
  <c r="F104" i="3" s="1"/>
  <c r="H62" i="3"/>
  <c r="H102" i="3" s="1"/>
  <c r="C8" i="2"/>
  <c r="C13" i="2" s="1"/>
  <c r="F8" i="2"/>
  <c r="F13" i="2" s="1"/>
  <c r="G8" i="2"/>
  <c r="G13" i="2" s="1"/>
  <c r="H8" i="2"/>
  <c r="H13" i="2" s="1"/>
  <c r="E8" i="2"/>
  <c r="E13" i="2" s="1"/>
  <c r="H5" i="2"/>
  <c r="H12" i="2" s="1"/>
  <c r="G5" i="2"/>
  <c r="G12" i="2" s="1"/>
  <c r="F5" i="2"/>
  <c r="F12" i="2" s="1"/>
  <c r="F11" i="2" s="1"/>
  <c r="E5" i="2"/>
  <c r="E12" i="2" s="1"/>
  <c r="C5" i="2"/>
  <c r="C12" i="2" s="1"/>
  <c r="J36" i="3"/>
  <c r="J37" i="3"/>
  <c r="J38" i="3"/>
  <c r="J39" i="3"/>
  <c r="J40" i="3"/>
  <c r="J41" i="3"/>
  <c r="J42" i="3"/>
  <c r="J43" i="3"/>
  <c r="J44" i="3"/>
  <c r="J35" i="3"/>
  <c r="F54" i="3"/>
  <c r="B51" i="3"/>
  <c r="D51" i="3"/>
  <c r="F51" i="3"/>
  <c r="C25" i="2"/>
  <c r="E25" i="2"/>
  <c r="F25" i="2"/>
  <c r="E121" i="1"/>
  <c r="E14" i="2"/>
  <c r="F14" i="2"/>
  <c r="H51" i="1"/>
  <c r="H22" i="1" s="1"/>
  <c r="J97" i="3"/>
  <c r="J104" i="3" s="1"/>
  <c r="J94" i="3"/>
  <c r="J91" i="3"/>
  <c r="J88" i="3"/>
  <c r="J85" i="3"/>
  <c r="J82" i="3"/>
  <c r="J79" i="3"/>
  <c r="J76" i="3"/>
  <c r="J73" i="3"/>
  <c r="J68" i="3"/>
  <c r="J105" i="3" s="1"/>
  <c r="J65" i="3"/>
  <c r="J103" i="3" s="1"/>
  <c r="J62" i="3"/>
  <c r="J102" i="3" s="1"/>
  <c r="H95" i="1"/>
  <c r="H40" i="2"/>
  <c r="H54" i="2"/>
  <c r="H53" i="2"/>
  <c r="H43" i="2"/>
  <c r="H25" i="2"/>
  <c r="H17" i="2"/>
  <c r="H14" i="2"/>
  <c r="L65" i="3" l="1"/>
  <c r="F102" i="3"/>
  <c r="D97" i="3"/>
  <c r="D104" i="3" s="1"/>
  <c r="L97" i="3"/>
  <c r="H52" i="2"/>
  <c r="E11" i="2"/>
  <c r="G11" i="2"/>
  <c r="H11" i="2"/>
  <c r="N65" i="3"/>
  <c r="N103" i="3" s="1"/>
  <c r="D105" i="3"/>
  <c r="H97" i="3"/>
  <c r="H104" i="3" s="1"/>
  <c r="C11" i="2"/>
  <c r="H103" i="1"/>
  <c r="J53" i="3"/>
  <c r="J51" i="3"/>
  <c r="H89" i="1"/>
  <c r="H117" i="1"/>
  <c r="H112" i="1"/>
  <c r="G8" i="1"/>
  <c r="G46" i="2"/>
  <c r="G51" i="1"/>
  <c r="G22" i="1" s="1"/>
  <c r="H51" i="3"/>
  <c r="G52" i="2"/>
  <c r="G43" i="2"/>
  <c r="G40" i="2"/>
  <c r="G34" i="2"/>
  <c r="G25" i="2"/>
  <c r="G17" i="2"/>
  <c r="G14" i="2"/>
  <c r="G117" i="1"/>
  <c r="G112" i="1"/>
  <c r="G103" i="1"/>
  <c r="I103" i="1"/>
  <c r="L103" i="1"/>
  <c r="M103" i="1"/>
  <c r="N103" i="1"/>
  <c r="O103" i="1"/>
  <c r="E103" i="1"/>
  <c r="F103" i="1"/>
  <c r="C103" i="1"/>
  <c r="D78" i="1"/>
  <c r="D26" i="1"/>
  <c r="D8" i="1"/>
  <c r="N97" i="3" l="1"/>
  <c r="N104" i="3" s="1"/>
  <c r="F117" i="1"/>
  <c r="F112" i="1"/>
  <c r="C129" i="1"/>
  <c r="E129" i="1"/>
  <c r="F129" i="1"/>
  <c r="G129" i="1"/>
  <c r="H129" i="1"/>
  <c r="I129" i="1"/>
  <c r="L129" i="1"/>
  <c r="M129" i="1"/>
  <c r="N129" i="1"/>
  <c r="O129" i="1"/>
  <c r="E89" i="1"/>
  <c r="L89" i="1"/>
  <c r="M89" i="1"/>
  <c r="N89" i="1"/>
  <c r="O89" i="1"/>
  <c r="C89" i="1"/>
  <c r="C78" i="1"/>
  <c r="E78" i="1"/>
  <c r="F78" i="1"/>
  <c r="G78" i="1"/>
  <c r="H78" i="1"/>
  <c r="I78" i="1"/>
  <c r="L78" i="1"/>
  <c r="M78" i="1"/>
  <c r="N78" i="1"/>
  <c r="O78" i="1"/>
  <c r="G63" i="1"/>
  <c r="G23" i="1" s="1"/>
  <c r="G26" i="1" s="1"/>
  <c r="H63" i="1"/>
  <c r="H23" i="1" s="1"/>
  <c r="H26" i="1" s="1"/>
  <c r="I63" i="1"/>
  <c r="K63" i="1"/>
  <c r="L63" i="1"/>
  <c r="M63" i="1"/>
  <c r="N63" i="1"/>
  <c r="O63" i="1"/>
  <c r="C63" i="1"/>
  <c r="C23" i="1" s="1"/>
  <c r="E51" i="1"/>
  <c r="E22" i="1" s="1"/>
  <c r="E26" i="1" s="1"/>
  <c r="F51" i="1"/>
  <c r="F22" i="1" s="1"/>
  <c r="F26" i="1" s="1"/>
  <c r="I51" i="1"/>
  <c r="L51" i="1"/>
  <c r="M51" i="1"/>
  <c r="N51" i="1"/>
  <c r="O51" i="1"/>
  <c r="C51" i="1"/>
  <c r="C22" i="1" s="1"/>
  <c r="C26" i="1" s="1"/>
  <c r="I26" i="1"/>
  <c r="J26" i="1"/>
  <c r="K26" i="1"/>
  <c r="L26" i="1"/>
  <c r="M26" i="1"/>
  <c r="N26" i="1"/>
  <c r="O26" i="1"/>
  <c r="B26" i="1"/>
  <c r="C8" i="1"/>
  <c r="E8" i="1"/>
  <c r="F8" i="1"/>
  <c r="H8" i="1"/>
  <c r="K8" i="1"/>
  <c r="L8" i="1"/>
  <c r="M8" i="1"/>
  <c r="N8" i="1"/>
  <c r="O8" i="1"/>
  <c r="B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tc={962101D3-85FA-4AA5-97FF-136EE687F45A}</author>
    <author>tc={4D3A7103-6CEC-4DA9-85E1-16162B8B2D0B}</author>
    <author>tc={ABE72CE1-FF58-44D2-A132-C6AD0169C665}</author>
    <author>tc={3E28DF20-6D15-46F4-9E6A-AF67976F6C8E}</author>
  </authors>
  <commentList>
    <comment ref="A66" authorId="0" shapeId="0" xr:uid="{962101D3-85FA-4AA5-97FF-136EE687F45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Número de procedimentos</t>
      </text>
    </comment>
    <comment ref="A68" authorId="1" shapeId="0" xr:uid="{4D3A7103-6CEC-4DA9-85E1-16162B8B2D0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Gercon - possibilidade API</t>
      </text>
    </comment>
    <comment ref="H71" authorId="2" shapeId="0" xr:uid="{ABE72CE1-FF58-44D2-A132-C6AD0169C66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Informamos que a meta referente à realização de endoscopia via urinária encontra-se zerada no período atual devido à indisponibilidade do equipamento necessário para a realização deste procedimento no serviço.
O hospital ainda não dispõe do aparelho endoscópico urológico, o que inviabiliza a execução da meta estipulada. A aquisição do equipamento já foi sinalizada como necessária e está em fase de avaliação técnica e administrativa, com previsão de inclusão nos próximos ciclos de investimento.</t>
      </text>
    </comment>
    <comment ref="H100" authorId="3" shapeId="0" xr:uid="{3E28DF20-6D15-46F4-9E6A-AF67976F6C8E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Confirmar os exames realizados da nos andares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tc={CE07D91D-3807-4597-90F0-A1EAC89246FF}</author>
    <author>tc={9130D60E-6236-40F7-A102-8BC17723D907}</author>
    <author>tc={993A01DE-CA10-4183-BFC4-7F3632037C80}</author>
  </authors>
  <commentList>
    <comment ref="I34" authorId="0" shapeId="0" xr:uid="{CE07D91D-3807-4597-90F0-A1EAC89246FF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Eu, eny, irei alimentar aqui
</t>
      </text>
    </comment>
    <comment ref="I47" authorId="1" shapeId="0" xr:uid="{9130D60E-6236-40F7-A102-8BC17723D90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15.988,22 </t>
      </text>
    </comment>
    <comment ref="J47" authorId="2" shapeId="0" xr:uid="{993A01DE-CA10-4183-BFC4-7F3632037C8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1.214,70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tc={212D8EBF-0E0E-415B-A6A8-80FA967FE072}</author>
    <author>tc={40A0044E-9F9B-450C-9C41-DB315E15A30C}</author>
    <author>tc={F34AFBB9-D990-484B-8955-2BAAD23E262C}</author>
    <author>tc={99253A69-EA79-44B1-874F-7BBB41A06598}</author>
    <author>tc={46E39A31-22C2-475E-92EA-19EC1976CF6A}</author>
    <author>tc={169E4C70-385F-453E-A972-C9E58B8A813A}</author>
    <author>tc={C9D2DAB6-9F37-4B77-9DAB-5D001A8C53E0}</author>
    <author>tc={AAA5030D-611D-444F-BC2F-F9F9A36CB06C}</author>
    <author>tc={99257C4F-E3CB-4612-B19B-55516E05F350}</author>
    <author>tc={BAC77DE9-A279-405C-8BBE-FFD6655B6EBF}</author>
    <author>tc={60F724A2-E50C-4CCA-B138-82847924245C}</author>
    <author>tc={AED45674-A80C-42C6-97FC-9C5EF8AB56D2}</author>
    <author>tc={304B815C-FD0E-4EA5-ADF4-72896EFE5C07}</author>
    <author>tc={7CCD0251-7F65-482E-905D-E18A619E8E3F}</author>
    <author>tc={2E29B7F6-EC02-4CC5-9EC8-5431C253505A}</author>
    <author>tc={81744E84-6C5B-40C4-9AAF-AB0DDD943570}</author>
    <author>tc={F08B4B4D-91EE-4FDD-AB8F-F3CFFF2D23FC}</author>
    <author>tc={81BABDB9-82FE-46DE-AC79-E4EF155B6645}</author>
    <author>tc={DFF1FEB6-C714-4A90-A01A-1B5762119F82}</author>
    <author>tc={0259823E-61C3-48DB-9738-9995DACDB642}</author>
  </authors>
  <commentList>
    <comment ref="J69" authorId="0" shapeId="0" xr:uid="{212D8EBF-0E0E-415B-A6A8-80FA967FE07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Todos com titulo de especialistas</t>
      </text>
    </comment>
    <comment ref="J72" authorId="1" shapeId="0" xr:uid="{40A0044E-9F9B-450C-9C41-DB315E15A30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@Angela Costa Henriques de Freitas certificar com o Dr Patrick esta informação @Patrick Correia De Souza Araujo 
Responder:
    Esse dado estava vindo do RH. Acredito que Célula de Médicos Terceiros o tenha mais fidedigno.
Responder:
    Validado com Camila Mendes Soares - Estatutarios e Gabriela ALves da SIlva PJ</t>
      </text>
    </comment>
    <comment ref="A108" authorId="2" shapeId="0" xr:uid="{F34AFBB9-D990-484B-8955-2BAAD23E262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Ajuste do dado, anterior acumulado do ano e atual dado mensal</t>
      </text>
    </comment>
    <comment ref="J142" authorId="3" shapeId="0" xr:uid="{99253A69-EA79-44B1-874F-7BBB41A06598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Calculo feito:
Oq disponibilizamos em planilha excel para a SES e ela diretamente alimenta a agenda do Gercon
No Gercon, considero o filtro das vagas livres, que no mes de maio foram 6 que nao conseguiram preencher.
Sendo assim, a % de taxa de perda primaria é 6/49.
</t>
      </text>
    </comment>
    <comment ref="F152" authorId="4" shapeId="0" xr:uid="{46E39A31-22C2-475E-92EA-19EC1976CF6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ECG para a rede. Fica apenas para os pacientes ambulatoriais.</t>
      </text>
    </comment>
    <comment ref="L152" authorId="5" shapeId="0" xr:uid="{169E4C70-385F-453E-A972-C9E58B8A813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ECG para a rede. Fica apenas para os pacientes ambulatoriais.</t>
      </text>
    </comment>
    <comment ref="N152" authorId="6" shapeId="0" xr:uid="{C9D2DAB6-9F37-4B77-9DAB-5D001A8C53E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ECG para a rede. Fica apenas para os pacientes ambulatoriais.</t>
      </text>
    </comment>
    <comment ref="P152" authorId="7" shapeId="0" xr:uid="{AAA5030D-611D-444F-BC2F-F9F9A36CB06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ECG para a rede. Fica apenas para os pacientes ambulatoriais.</t>
      </text>
    </comment>
    <comment ref="F153" authorId="8" shapeId="0" xr:uid="{99257C4F-E3CB-4612-B19B-55516E05F350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O motivo da perda primaria ter sido 100% no mes de março, foi porque a SES nao gerou agenda no GERCON, justificando assim esta %.
</t>
      </text>
    </comment>
    <comment ref="L153" authorId="9" shapeId="0" xr:uid="{BAC77DE9-A279-405C-8BBE-FFD6655B6EBF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O motivo da perda primaria ter sido 100% no mes de março, foi porque a SES nao gerou agenda no GERCON, justificando assim esta %.
</t>
      </text>
    </comment>
    <comment ref="F154" authorId="10" shapeId="0" xr:uid="{60F724A2-E50C-4CCA-B138-82847924245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radiografia para a rede. Fica apenas para os pacientes ambulatoriais.</t>
      </text>
    </comment>
    <comment ref="L154" authorId="11" shapeId="0" xr:uid="{AED45674-A80C-42C6-97FC-9C5EF8AB56D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radiografia para a rede. Fica apenas para os pacientes ambulatoriais.</t>
      </text>
    </comment>
    <comment ref="N154" authorId="12" shapeId="0" xr:uid="{304B815C-FD0E-4EA5-ADF4-72896EFE5C0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radiografia para a rede. Fica apenas para os pacientes ambulatoriais.</t>
      </text>
    </comment>
    <comment ref="P154" authorId="13" shapeId="0" xr:uid="{7CCD0251-7F65-482E-905D-E18A619E8E3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radiografia para a rede. Fica apenas para os pacientes ambulatoriais.</t>
      </text>
    </comment>
    <comment ref="F156" authorId="14" shapeId="0" xr:uid="{2E29B7F6-EC02-4CC5-9EC8-5431C253505A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Nao temos ainda disponivel o aparelho, sendo assim, nao temos numeros de realizações.
</t>
      </text>
    </comment>
    <comment ref="L156" authorId="15" shapeId="0" xr:uid="{81744E84-6C5B-40C4-9AAF-AB0DDD943570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Nao temos ainda disponivel o aparelho, sendo assim, nao temos numeros de realizações.
</t>
      </text>
    </comment>
    <comment ref="N156" authorId="16" shapeId="0" xr:uid="{F08B4B4D-91EE-4FDD-AB8F-F3CFFF2D23FC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Nao temos ainda disponivel o aparelho, sendo assim, nao temos numeros de realizações.
</t>
      </text>
    </comment>
    <comment ref="P156" authorId="17" shapeId="0" xr:uid="{81BABDB9-82FE-46DE-AC79-E4EF155B6645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Nao temos ainda disponivel o aparelho, sendo assim, nao temos numeros de realizações.
</t>
      </text>
    </comment>
    <comment ref="N157" authorId="18" shapeId="0" xr:uid="{DFF1FEB6-C714-4A90-A01A-1B5762119F82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No mês de Julho nao foi ofertado agenda de tomografia externa, devido 1 tomografo estar inoperante e o outro com problemas. Tivemos semanas sem estarmos com nenhum tomografo funcionando.
</t>
      </text>
    </comment>
    <comment ref="P157" authorId="19" shapeId="0" xr:uid="{0259823E-61C3-48DB-9738-9995DACDB642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No mês de Julho nao foi ofertado agenda de tomografia externa, devido 1 tomografo estar inoperante e o outro com problemas. Tivemos semanas sem estarmos com nenhum tomografo funcionando.
</t>
      </text>
    </comment>
  </commentList>
</comments>
</file>

<file path=xl/sharedStrings.xml><?xml version="1.0" encoding="utf-8"?>
<sst xmlns="http://schemas.openxmlformats.org/spreadsheetml/2006/main" count="1061" uniqueCount="293">
  <si>
    <t>Hospital de Urgências de Goiás Dr. Valdemiro Cruz (HUGO)</t>
  </si>
  <si>
    <t>Produção Assistencial 2025 / Termo de Colaboração nº 97/2024 - SES</t>
  </si>
  <si>
    <t>INTERNAÇÕES (Saídas hospitalares)</t>
  </si>
  <si>
    <t>Meta Mensal</t>
  </si>
  <si>
    <t>Janeiro</t>
  </si>
  <si>
    <t>Meta Mensal - 1º TA a partir de 01/02/20/25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</si>
  <si>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</si>
  <si>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</si>
  <si>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</si>
  <si>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</si>
  <si>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</si>
  <si>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</si>
  <si>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</si>
  <si>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</si>
  <si>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</si>
  <si>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</si>
  <si>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</si>
  <si>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Clínica Cirúrgica</t>
  </si>
  <si>
    <t>Clínica Médica</t>
  </si>
  <si>
    <t>Clinica Neurológica</t>
  </si>
  <si>
    <t>TOTAL</t>
  </si>
  <si>
    <t>CIRURGIAS ELETIVAS</t>
  </si>
  <si>
    <t>Cirurgia eletiva hospitalar de alto giro</t>
  </si>
  <si>
    <t>NA</t>
  </si>
  <si>
    <t>Cirurgia eletiva hospitalar de média ou alta complexidade (sem alto custo)</t>
  </si>
  <si>
    <t>Cirurgia eletiva hospitalar de alto custo (com ou sem OPME)</t>
  </si>
  <si>
    <t>Cirurgia eletiva hospitalar de alto custo porte maior (com ou sem OPME)</t>
  </si>
  <si>
    <t>Total</t>
  </si>
  <si>
    <t>Eletivas e 2º tempo</t>
  </si>
  <si>
    <t>sem meta</t>
  </si>
  <si>
    <t>Urgências</t>
  </si>
  <si>
    <t>ATENDIMENTO AMBULATORIAL</t>
  </si>
  <si>
    <t>Meta 
Mensal</t>
  </si>
  <si>
    <t>Consulta médica na atenção especializada</t>
  </si>
  <si>
    <t>Consulta multiprofissional na atenção
especializada</t>
  </si>
  <si>
    <t>Pequeno procedimento ambulatorial (faturamento via BPA)</t>
  </si>
  <si>
    <t>Pequeno procedimento ambulatorial (faturamento via APAC)</t>
  </si>
  <si>
    <t>CONSULTA MÉDICA</t>
  </si>
  <si>
    <t>Angiologia</t>
  </si>
  <si>
    <t>Anestesiologia</t>
  </si>
  <si>
    <t>Cirurgia do Aparelho Digestivo</t>
  </si>
  <si>
    <t>Cardiologia</t>
  </si>
  <si>
    <t xml:space="preserve">Cirurgia Vascular </t>
  </si>
  <si>
    <t xml:space="preserve">Cirurgia Geral </t>
  </si>
  <si>
    <t>Cirurgia Torácica</t>
  </si>
  <si>
    <t xml:space="preserve">Clínica Geral </t>
  </si>
  <si>
    <t>Clínica Medica</t>
  </si>
  <si>
    <t xml:space="preserve">Geriatria </t>
  </si>
  <si>
    <t>Neurologia Clínica</t>
  </si>
  <si>
    <t xml:space="preserve">Neurocirurgia </t>
  </si>
  <si>
    <t>Otorrinolaringologia</t>
  </si>
  <si>
    <t xml:space="preserve">Ortopedia e Traumatologia </t>
  </si>
  <si>
    <t xml:space="preserve">Endocrinologia </t>
  </si>
  <si>
    <t xml:space="preserve">Nefrologia </t>
  </si>
  <si>
    <t xml:space="preserve">Infectologia </t>
  </si>
  <si>
    <t xml:space="preserve">Gastroenterologia </t>
  </si>
  <si>
    <t>Pneumologia/Tisiologia</t>
  </si>
  <si>
    <t xml:space="preserve">Urologia </t>
  </si>
  <si>
    <t xml:space="preserve">Hematologia </t>
  </si>
  <si>
    <t>CONSULTA MULTIPROFISSIONAL</t>
  </si>
  <si>
    <t>Buco Maxilo Facial</t>
  </si>
  <si>
    <t>Enfermagem</t>
  </si>
  <si>
    <t>Fisioterapia</t>
  </si>
  <si>
    <t>Fonoaudiologia</t>
  </si>
  <si>
    <t>Nutrição</t>
  </si>
  <si>
    <t>Psicologia</t>
  </si>
  <si>
    <t>Serviço Social</t>
  </si>
  <si>
    <t>Terapia Ocupacional</t>
  </si>
  <si>
    <t>Farmácia</t>
  </si>
  <si>
    <t>Hospital Dia</t>
  </si>
  <si>
    <t>Atendimentos</t>
  </si>
  <si>
    <t>SADT EXTERNO - Ofertado</t>
  </si>
  <si>
    <t xml:space="preserve">Colonoscopia </t>
  </si>
  <si>
    <t>Endoscopia digestiva</t>
  </si>
  <si>
    <t xml:space="preserve">Endoscopia vias urinárias </t>
  </si>
  <si>
    <t>Tomografia Computadorizada (com ou sem contraste)</t>
  </si>
  <si>
    <t xml:space="preserve">Ultrassonografia </t>
  </si>
  <si>
    <t xml:space="preserve">Ultrassonografia/Doppler </t>
  </si>
  <si>
    <t>Eletrocardiograma</t>
  </si>
  <si>
    <t>Radiografia</t>
  </si>
  <si>
    <t>Radiografia com contraste</t>
  </si>
  <si>
    <t>SADT EXTERNO - Realizado</t>
  </si>
  <si>
    <t>Colonoscopia</t>
  </si>
  <si>
    <t>Endoscopia Digestiva</t>
  </si>
  <si>
    <t>Endoscopia via urinária</t>
  </si>
  <si>
    <t>Tomografia Computadorizada com e sem contraste</t>
  </si>
  <si>
    <t>Ultrassonografia</t>
  </si>
  <si>
    <t>Ultrassonografia Doppler</t>
  </si>
  <si>
    <t xml:space="preserve">NA </t>
  </si>
  <si>
    <t>SADT INTERNO</t>
  </si>
  <si>
    <t>**</t>
  </si>
  <si>
    <t>Tomografia Computadorizada</t>
  </si>
  <si>
    <t>Análises Clínicas</t>
  </si>
  <si>
    <t>Ecocardiograma</t>
  </si>
  <si>
    <t>Raio X</t>
  </si>
  <si>
    <t>Broncoscopia</t>
  </si>
  <si>
    <t>Acolhimento e Classificação de risco</t>
  </si>
  <si>
    <t>AACR Vermelho</t>
  </si>
  <si>
    <t>AACR Laranja</t>
  </si>
  <si>
    <t>AACR Amarelo</t>
  </si>
  <si>
    <t>AACR Verde</t>
  </si>
  <si>
    <t>AACR Azul</t>
  </si>
  <si>
    <t>Sem classificação (bombeiros, Samu)</t>
  </si>
  <si>
    <t>ATENDIMENTO DE URGÊNCIA 
E EMERGÊNCIA</t>
  </si>
  <si>
    <t>Demanda espontânea</t>
  </si>
  <si>
    <t>Demanda regulada</t>
  </si>
  <si>
    <t>ATENDIMENTO DA PORTA DE ENTRADA</t>
  </si>
  <si>
    <t>Cirurgia Buco Maxilo Facial</t>
  </si>
  <si>
    <t>Cirurgia Geral</t>
  </si>
  <si>
    <t>Ortopedia e Traumatologia</t>
  </si>
  <si>
    <t>Neurocirurgia</t>
  </si>
  <si>
    <t>Neurologia</t>
  </si>
  <si>
    <t>Angiologia e Cirurgia Vascular</t>
  </si>
  <si>
    <t>PROJETO ANGELS</t>
  </si>
  <si>
    <t>Atendimentos AVC</t>
  </si>
  <si>
    <t>Dr. Fabiana Rolla</t>
  </si>
  <si>
    <t>Diretora Médica</t>
  </si>
  <si>
    <t>Hospital de Urgências de Goiás Dr Valdemiro Cruz - HUGO</t>
  </si>
  <si>
    <t>Indicadores de Desempenho 2025 / Termo de Colaboração nº 97/2024 - SES</t>
  </si>
  <si>
    <t>INDICADORES DE DESEMPENHO</t>
  </si>
  <si>
    <t>Meta</t>
  </si>
  <si>
    <t>Taxa de Ocupação Hospitalar</t>
  </si>
  <si>
    <t>≥ 85%</t>
  </si>
  <si>
    <t>≥ 90%</t>
  </si>
  <si>
    <t>Total de pacientes-dia no período</t>
  </si>
  <si>
    <t>Total de leitos-dia operacionais no período</t>
  </si>
  <si>
    <t xml:space="preserve">Média de Permanência Hospitalar </t>
  </si>
  <si>
    <t>≤ 7</t>
  </si>
  <si>
    <t>≤ 7 dias</t>
  </si>
  <si>
    <t>Total de saídas hospitalares no período</t>
  </si>
  <si>
    <t>Índice de Intervalo de Substituição (horas)</t>
  </si>
  <si>
    <t>≤ 24</t>
  </si>
  <si>
    <t>Média de Permanência Hospitalar</t>
  </si>
  <si>
    <t>Taxa de Readmissão Hospitalar ( 29 dias)</t>
  </si>
  <si>
    <t>&lt; 8%</t>
  </si>
  <si>
    <t>Nº de pacientes readmitidos entre 0 a 29 dias</t>
  </si>
  <si>
    <t>Nº total de internações</t>
  </si>
  <si>
    <t>Taxa de Readmissão em UTI (48hs)</t>
  </si>
  <si>
    <t>&lt; 5%</t>
  </si>
  <si>
    <t xml:space="preserve">Nº de retorno em até 48 H </t>
  </si>
  <si>
    <t>Nº Total de altas da UTI</t>
  </si>
  <si>
    <t>Percentual de Ocorrência de Glosas no SIH – Datasus</t>
  </si>
  <si>
    <t>≤ 7%</t>
  </si>
  <si>
    <t xml:space="preserve">em processamento </t>
  </si>
  <si>
    <t xml:space="preserve">Total de procedimentos rejeitados (exceto por falta de habilitação e capacidade instalada) </t>
  </si>
  <si>
    <t>em processamento</t>
  </si>
  <si>
    <t>Total de procedimentos apresentados</t>
  </si>
  <si>
    <t>Total de procedimentos rejeitados</t>
  </si>
  <si>
    <t>Total de procedimentos aprovados</t>
  </si>
  <si>
    <t xml:space="preserve">Percentual de suspensão de Cirurgias Programadas por condições operacionais </t>
  </si>
  <si>
    <t>≤ 5%</t>
  </si>
  <si>
    <t>N ° de cirurgias programadas suspensas</t>
  </si>
  <si>
    <t>Nº de cirurgias programadas (mapa cirúrgico)</t>
  </si>
  <si>
    <t>Percentual de cirurgias eletivas realizadas com TMAT (Tempo máximo aceitável para tratamento) expirado (↓) para o primeiro ano</t>
  </si>
  <si>
    <t>&lt; 50%</t>
  </si>
  <si>
    <r>
      <rPr>
        <i/>
        <sz val="12"/>
        <color rgb="FF000000"/>
        <rFont val="Arial"/>
        <family val="2"/>
        <charset val="1"/>
      </rPr>
      <t xml:space="preserve">N ° de cirurgias </t>
    </r>
    <r>
      <rPr>
        <i/>
        <sz val="12"/>
        <rFont val="Arial"/>
        <family val="2"/>
        <charset val="1"/>
      </rPr>
      <t xml:space="preserve"> realizadas com TMAT expirado </t>
    </r>
  </si>
  <si>
    <r>
      <rPr>
        <i/>
        <sz val="12"/>
        <color rgb="FF000000"/>
        <rFont val="Arial"/>
        <family val="2"/>
        <charset val="1"/>
      </rPr>
      <t>Nº d</t>
    </r>
    <r>
      <rPr>
        <i/>
        <sz val="12"/>
        <rFont val="Arial"/>
        <family val="2"/>
        <charset val="1"/>
      </rPr>
      <t>e cirurgias eletivas em lista de espera e encaminhado para unidade</t>
    </r>
  </si>
  <si>
    <t>Percentual de cirurgias eletivas realizadas com TMAT (Tempo máximo aceitável para tratamento) expirado (↓) para o segundo ano</t>
  </si>
  <si>
    <t>&lt; 25%</t>
  </si>
  <si>
    <t>à partir de junho de 2025</t>
  </si>
  <si>
    <t>Razão do quantitativo  de consultas ofertadas</t>
  </si>
  <si>
    <t xml:space="preserve">Nº de consultas ofertadas </t>
  </si>
  <si>
    <t xml:space="preserve">Nº de consultas propostas  </t>
  </si>
  <si>
    <t>Percentual de exames de imagem com resultado disponibilizado em 10 dias</t>
  </si>
  <si>
    <t>≥ 70%</t>
  </si>
  <si>
    <t>N ° de exames de imagem entregues em 10 dias</t>
  </si>
  <si>
    <t>total de exames  realizados no período x 100</t>
  </si>
  <si>
    <t>Percentual de Casos de Doenças/Agravos/Eventos de Notificação Compulsório Imediata (DAEI) Digitadas Oportunamente - até 7 dias</t>
  </si>
  <si>
    <t>≥ 80%</t>
  </si>
  <si>
    <t>N °  de casos de DAEI digitadas em tempo oportuno - até 7 dias</t>
  </si>
  <si>
    <r>
      <rPr>
        <i/>
        <sz val="12"/>
        <color rgb="FF000000"/>
        <rFont val="Arial"/>
        <family val="2"/>
        <charset val="1"/>
      </rPr>
      <t xml:space="preserve">N °  de </t>
    </r>
    <r>
      <rPr>
        <i/>
        <sz val="12"/>
        <rFont val="Arial"/>
        <family val="2"/>
        <charset val="1"/>
      </rPr>
      <t>casos de DAEI digitadas</t>
    </r>
  </si>
  <si>
    <t>Percentual de Casos de Doenças/Agravos/Eventos de Notificação Compulsório Imediata (DAEI) Investigadas Oportunamente - até 48 horas da data da notificação</t>
  </si>
  <si>
    <t>Nº de casos de DAEI investigadas em tempo oportuno - até 48 horas da data da notificação</t>
  </si>
  <si>
    <t xml:space="preserve"> Nº de casos de DAEI notificadas</t>
  </si>
  <si>
    <t>Percentual de perda financeira por vencimento de medicamentos</t>
  </si>
  <si>
    <t>≤ 1%</t>
  </si>
  <si>
    <t>Valor financeiro da perda de medicamento padronizado pro validade expirada no mês (R$)</t>
  </si>
  <si>
    <t>Valor financeiro do total de medicamentos em estoque (R$)</t>
  </si>
  <si>
    <t>Taxa de acurácia do estoque</t>
  </si>
  <si>
    <t>≥ 95%</t>
  </si>
  <si>
    <t>Dado Trimestral</t>
  </si>
  <si>
    <t>Quantitativo de itens de medicamentos em conformidade no estoque</t>
  </si>
  <si>
    <t>Quantidade total de itens em estoque</t>
  </si>
  <si>
    <t>Taxa de aceitabilidade das intervenções farmacêuticas</t>
  </si>
  <si>
    <t>número de intervenções aceitas</t>
  </si>
  <si>
    <t>número absoluto de intervenções registradas que requer aceitação</t>
  </si>
  <si>
    <t>Indicador Hospitalar de Qualidade (%)</t>
  </si>
  <si>
    <t>Taxa de Ocupação Hospitalar (%)</t>
  </si>
  <si>
    <t>Unidade de Internação - Leitos contratualizados</t>
  </si>
  <si>
    <t>2º Andar</t>
  </si>
  <si>
    <t>3º Andar</t>
  </si>
  <si>
    <t>4º Andar</t>
  </si>
  <si>
    <t>Enfermaria Feminina</t>
  </si>
  <si>
    <t>Enfermaria Masculina</t>
  </si>
  <si>
    <t>UTI I</t>
  </si>
  <si>
    <t>UTI II</t>
  </si>
  <si>
    <t>UTI III</t>
  </si>
  <si>
    <t>UTI IV</t>
  </si>
  <si>
    <t>Enfermaria carceraria</t>
  </si>
  <si>
    <t>Total Geral Hospitalar</t>
  </si>
  <si>
    <t>Tempo médio de permanência (dias)</t>
  </si>
  <si>
    <t>96.37</t>
  </si>
  <si>
    <t>Total Geral Hospitalar (dia)</t>
  </si>
  <si>
    <t>Índice de Intervalo de Substituição</t>
  </si>
  <si>
    <t>Total Geral Hospitalar (hora)</t>
  </si>
  <si>
    <t>Indicador Hospitalar de Efetividade (%)</t>
  </si>
  <si>
    <t>INFORMAÇÕES</t>
  </si>
  <si>
    <t>Total de Saídas</t>
  </si>
  <si>
    <t>Total de Óbitos no Mês</t>
  </si>
  <si>
    <t>Taxa de Mortalidade global</t>
  </si>
  <si>
    <t>Total de Óbitos Tempo de Permanência &gt;24 horas</t>
  </si>
  <si>
    <t>Taxa de Mortalidade Institucional (óbitos &gt;24 horas)</t>
  </si>
  <si>
    <t>Taxa de Mortalidade Operatória (Óbito em até 07 dias do pós-operatório)</t>
  </si>
  <si>
    <t>Tempo Médio de Espera para o Primeiro Atendimento Médico</t>
  </si>
  <si>
    <t>35.8</t>
  </si>
  <si>
    <t>Taxa de Atendimento Médico Dentro do Tempo Conforme Classificação de Risco</t>
  </si>
  <si>
    <t>Tempo Médio de Permanência no PS</t>
  </si>
  <si>
    <t>Taxa de Cirurgia de Urgência</t>
  </si>
  <si>
    <t>Número de Funcionários e Leitos Operacionais</t>
  </si>
  <si>
    <t>Total de  enfermeiros (todos os vínculos)</t>
  </si>
  <si>
    <t>Número de  enfermeiros estatutários</t>
  </si>
  <si>
    <t>Número de  enfermeiros celetistas</t>
  </si>
  <si>
    <t>Total de  funcionários de enfermagem (todos os vínculos)</t>
  </si>
  <si>
    <t>Número de  funcionários de enfermagem estatutários</t>
  </si>
  <si>
    <t>Número de  funcionários de enfermagem celetistas</t>
  </si>
  <si>
    <t>Total de médicos (todos os vínculos)</t>
  </si>
  <si>
    <t>Número de médicos estatutários</t>
  </si>
  <si>
    <t>Número de médicos celetistas</t>
  </si>
  <si>
    <t>Número de médicos PJ</t>
  </si>
  <si>
    <t>Número total de médicos especialistas</t>
  </si>
  <si>
    <t>Total de nutricionistas (todos os vínculos)</t>
  </si>
  <si>
    <t>Número de nutricionistas estatutários</t>
  </si>
  <si>
    <t>Número de nutricionistas celetistas</t>
  </si>
  <si>
    <t>Total de  fisioterapeutas (todos os vínculos)</t>
  </si>
  <si>
    <t>Número de fisiterapeutas estatutários</t>
  </si>
  <si>
    <t>Número de fisiterapeutas celetistas</t>
  </si>
  <si>
    <t>Total de psicólogos (todos os vínculos)</t>
  </si>
  <si>
    <t>Número de psicólogos estatutários</t>
  </si>
  <si>
    <t>Número de  psicólogos celetistas</t>
  </si>
  <si>
    <t>Total de  farmacêuticos (todos os vínculos)</t>
  </si>
  <si>
    <t>Número de farmacêuticos estatutários</t>
  </si>
  <si>
    <t>Número de farmacêuticos celetistas</t>
  </si>
  <si>
    <t>Total de biomédicos (todos os vínculos)</t>
  </si>
  <si>
    <t>Número de biomédicos estatutários</t>
  </si>
  <si>
    <t>Número de biomédicos celetistas</t>
  </si>
  <si>
    <t>Total de assistentes sociais (todos os vínculos)</t>
  </si>
  <si>
    <t>Número de  assistentes sociais estatutários</t>
  </si>
  <si>
    <t>Número de  assistentes sociais celetistas</t>
  </si>
  <si>
    <t>Total de fonoudiólogos (todos os vínculos)</t>
  </si>
  <si>
    <t>Número de fonoudiólogos estatutários</t>
  </si>
  <si>
    <t>Número de fonoudiólogos celetistas</t>
  </si>
  <si>
    <t>Total de outras categorias (Todos os vínculos)</t>
  </si>
  <si>
    <t>Número de outras categorias estatutários</t>
  </si>
  <si>
    <t>Número de outras categorias celetistas</t>
  </si>
  <si>
    <t>Total de trabalhadores (Todos os vínculos)</t>
  </si>
  <si>
    <t>Número leito operacional</t>
  </si>
  <si>
    <t>Indicadores de Gestão de Recursos Humanos</t>
  </si>
  <si>
    <t>Relação Enfermeiro(as)/ Leito</t>
  </si>
  <si>
    <t>Relação Enfermagem/Leito</t>
  </si>
  <si>
    <t>Relação Funcionário(as) / Leito</t>
  </si>
  <si>
    <t>% de médicos(as) especialistas</t>
  </si>
  <si>
    <t>ROTATIVIDADE</t>
  </si>
  <si>
    <t>Enfermeiro</t>
  </si>
  <si>
    <t>Técnico de Enfermagem</t>
  </si>
  <si>
    <t>Médicos</t>
  </si>
  <si>
    <t>Médicos da Emergência/PS</t>
  </si>
  <si>
    <t>Nutricionista</t>
  </si>
  <si>
    <t>Fisioterapeuta</t>
  </si>
  <si>
    <t>Fonoaudiólogo</t>
  </si>
  <si>
    <t>Psicólogo</t>
  </si>
  <si>
    <t>Farmacêutico</t>
  </si>
  <si>
    <t>Biomédico</t>
  </si>
  <si>
    <t>Assistente social</t>
  </si>
  <si>
    <t>Áreas administrativas e de suporte</t>
  </si>
  <si>
    <t>Geral</t>
  </si>
  <si>
    <t xml:space="preserve">Taxa de Absenteísmo </t>
  </si>
  <si>
    <t>Profissão</t>
  </si>
  <si>
    <t>Vínculo</t>
  </si>
  <si>
    <t>Estatutário</t>
  </si>
  <si>
    <t>Celetista</t>
  </si>
  <si>
    <t>Geral*</t>
  </si>
  <si>
    <r>
      <rPr>
        <b/>
        <sz val="12"/>
        <color rgb="FF000000"/>
        <rFont val="Arial"/>
        <family val="2"/>
        <charset val="1"/>
      </rPr>
      <t>Indicador de Gestão Ambulatorial</t>
    </r>
    <r>
      <rPr>
        <b/>
        <sz val="12"/>
        <color rgb="FFFF0000"/>
        <rFont val="Arial"/>
        <family val="2"/>
        <charset val="1"/>
      </rPr>
      <t xml:space="preserve"> </t>
    </r>
    <r>
      <rPr>
        <b/>
        <sz val="12"/>
        <rFont val="Arial"/>
        <family val="2"/>
        <charset val="1"/>
      </rPr>
      <t>(%)</t>
    </r>
  </si>
  <si>
    <t>Indicadores</t>
  </si>
  <si>
    <t>Taxa de Perda Primária (%)</t>
  </si>
  <si>
    <t>Consultas Médicas</t>
  </si>
  <si>
    <t>Não Médicas</t>
  </si>
  <si>
    <t>Taxa de Absenteísmo (%)</t>
  </si>
  <si>
    <t>Procedimento</t>
  </si>
  <si>
    <t>Perda primária</t>
  </si>
  <si>
    <t>Absenteísmo</t>
  </si>
  <si>
    <t>Tomografia  computadorizada
 (com e sem constraste)</t>
  </si>
  <si>
    <t>USG</t>
  </si>
  <si>
    <t>USG Doppler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</si>
</sst>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[$-416]mmm/yy"/>
    <numFmt numFmtId="165" formatCode="0.0%"/>
    <numFmt numFmtId="166" formatCode="0.000%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2"/>
      <color theme="1"/>
      <name val="Arial"/>
      <family val="2"/>
    </font>
    <font>
      <b/>
      <sz val="14"/>
      <name val="Arial"/>
      <family val="2"/>
      <charset val="1"/>
    </font>
    <font>
      <b/>
      <sz val="12"/>
      <color rgb="FFFF0000"/>
      <name val="Arial"/>
      <family val="2"/>
      <charset val="1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i/>
      <sz val="12"/>
      <color rgb="FF000000"/>
      <name val="Arial"/>
      <family val="2"/>
      <charset val="1"/>
    </font>
    <font>
      <i/>
      <sz val="12"/>
      <name val="Arial"/>
      <family val="2"/>
      <charset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  <charset val="1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10"/>
      <name val="Arial"/>
      <family val="2"/>
      <charset val="1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0000"/>
      <name val="Arial"/>
      <family val="2"/>
    </font>
    <font>
      <b/>
      <sz val="10"/>
      <color rgb="FF000000"/>
      <name val="Arial"/>
      <family val="2"/>
      <charset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4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</fonts>
  <fills count="23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9" tint="-0.249977111117893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DDDDDD"/>
      </patternFill>
    </fill>
    <fill>
      <patternFill patternType="solid">
        <fgColor rgb="FFFF0000"/>
        <bgColor rgb="FFCC0000"/>
      </patternFill>
    </fill>
    <fill>
      <patternFill patternType="solid">
        <fgColor rgb="FFFF8000"/>
        <bgColor rgb="FFFF7C7C"/>
      </patternFill>
    </fill>
    <fill>
      <patternFill patternType="solid">
        <fgColor rgb="FFFFFF00"/>
        <bgColor rgb="FFFFCC00"/>
      </patternFill>
    </fill>
    <fill>
      <patternFill patternType="solid">
        <fgColor rgb="FF00A933"/>
        <bgColor rgb="FF008080"/>
      </patternFill>
    </fill>
    <fill>
      <patternFill patternType="solid">
        <fgColor rgb="FF2A6099"/>
        <bgColor rgb="FF0563C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rgb="FFF2F2F2"/>
      </patternFill>
    </fill>
    <fill>
      <patternFill patternType="solid">
        <fgColor theme="9" tint="-0.249977111117893"/>
        <bgColor rgb="FF5EB91E"/>
      </patternFill>
    </fill>
    <fill>
      <patternFill patternType="solid">
        <fgColor theme="1" tint="0.499984740745262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6" borderId="1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0" fontId="3" fillId="16" borderId="1" xfId="0" applyFont="1" applyFill="1" applyBorder="1" applyAlignment="1">
      <alignment horizontal="center" vertical="center" wrapText="1"/>
    </xf>
    <xf numFmtId="164" fontId="9" fillId="17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16" fillId="19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6" fillId="19" borderId="1" xfId="0" applyNumberFormat="1" applyFont="1" applyFill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/>
    </xf>
    <xf numFmtId="10" fontId="16" fillId="0" borderId="1" xfId="1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0" fontId="0" fillId="19" borderId="0" xfId="0" applyFill="1"/>
    <xf numFmtId="0" fontId="19" fillId="0" borderId="0" xfId="0" applyFont="1"/>
    <xf numFmtId="0" fontId="16" fillId="19" borderId="1" xfId="0" applyFont="1" applyFill="1" applyBorder="1" applyAlignment="1">
      <alignment horizontal="center" wrapText="1"/>
    </xf>
    <xf numFmtId="0" fontId="21" fillId="4" borderId="1" xfId="0" applyFont="1" applyFill="1" applyBorder="1" applyAlignment="1">
      <alignment horizontal="center" wrapText="1"/>
    </xf>
    <xf numFmtId="0" fontId="4" fillId="19" borderId="1" xfId="0" applyFont="1" applyFill="1" applyBorder="1" applyAlignment="1">
      <alignment horizontal="center" vertical="center"/>
    </xf>
    <xf numFmtId="0" fontId="16" fillId="19" borderId="1" xfId="0" applyFont="1" applyFill="1" applyBorder="1" applyAlignment="1">
      <alignment horizontal="center" vertical="center"/>
    </xf>
    <xf numFmtId="9" fontId="4" fillId="19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15" fillId="19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20" borderId="1" xfId="0" applyFont="1" applyFill="1" applyBorder="1" applyAlignment="1">
      <alignment horizontal="center" vertical="center" wrapText="1"/>
    </xf>
    <xf numFmtId="3" fontId="2" fillId="19" borderId="1" xfId="0" applyNumberFormat="1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 wrapText="1"/>
    </xf>
    <xf numFmtId="3" fontId="23" fillId="0" borderId="1" xfId="0" applyNumberFormat="1" applyFont="1" applyBorder="1"/>
    <xf numFmtId="3" fontId="7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10" fontId="8" fillId="0" borderId="1" xfId="1" applyNumberFormat="1" applyFont="1" applyFill="1" applyBorder="1" applyAlignment="1">
      <alignment horizontal="center" vertical="center"/>
    </xf>
    <xf numFmtId="10" fontId="4" fillId="0" borderId="1" xfId="1" applyNumberFormat="1" applyFont="1" applyFill="1" applyBorder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4" fillId="0" borderId="2" xfId="0" applyFont="1" applyBorder="1"/>
    <xf numFmtId="2" fontId="4" fillId="19" borderId="1" xfId="0" applyNumberFormat="1" applyFont="1" applyFill="1" applyBorder="1" applyAlignment="1">
      <alignment horizontal="center" vertical="center"/>
    </xf>
    <xf numFmtId="10" fontId="4" fillId="19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3" fontId="9" fillId="19" borderId="1" xfId="0" applyNumberFormat="1" applyFont="1" applyFill="1" applyBorder="1" applyAlignment="1">
      <alignment horizontal="center" vertical="center" wrapText="1"/>
    </xf>
    <xf numFmtId="0" fontId="12" fillId="19" borderId="1" xfId="0" applyFont="1" applyFill="1" applyBorder="1" applyAlignment="1">
      <alignment horizontal="right" vertical="center" wrapText="1"/>
    </xf>
    <xf numFmtId="0" fontId="15" fillId="19" borderId="1" xfId="0" applyFont="1" applyFill="1" applyBorder="1" applyAlignment="1">
      <alignment horizontal="center" vertical="center"/>
    </xf>
    <xf numFmtId="3" fontId="27" fillId="19" borderId="1" xfId="0" applyNumberFormat="1" applyFont="1" applyFill="1" applyBorder="1" applyAlignment="1">
      <alignment horizontal="center" vertical="center"/>
    </xf>
    <xf numFmtId="3" fontId="32" fillId="19" borderId="1" xfId="0" applyNumberFormat="1" applyFont="1" applyFill="1" applyBorder="1" applyAlignment="1">
      <alignment horizontal="center" vertical="center"/>
    </xf>
    <xf numFmtId="10" fontId="8" fillId="19" borderId="1" xfId="1" applyNumberFormat="1" applyFont="1" applyFill="1" applyBorder="1" applyAlignment="1">
      <alignment horizontal="center" vertical="center"/>
    </xf>
    <xf numFmtId="10" fontId="4" fillId="19" borderId="1" xfId="1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 wrapText="1"/>
    </xf>
    <xf numFmtId="9" fontId="24" fillId="0" borderId="0" xfId="1" applyFont="1" applyAlignment="1">
      <alignment horizontal="center" vertical="center"/>
    </xf>
    <xf numFmtId="44" fontId="16" fillId="0" borderId="1" xfId="2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7" fillId="19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3" fontId="31" fillId="0" borderId="1" xfId="0" applyNumberFormat="1" applyFont="1" applyBorder="1" applyAlignment="1">
      <alignment horizontal="center" vertical="center"/>
    </xf>
    <xf numFmtId="3" fontId="30" fillId="0" borderId="1" xfId="0" applyNumberFormat="1" applyFont="1" applyBorder="1" applyAlignment="1">
      <alignment horizontal="center" vertical="center"/>
    </xf>
    <xf numFmtId="3" fontId="27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5" fillId="19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31" fillId="6" borderId="1" xfId="0" applyFont="1" applyFill="1" applyBorder="1" applyAlignment="1">
      <alignment horizontal="center" vertical="center" wrapText="1"/>
    </xf>
    <xf numFmtId="0" fontId="29" fillId="19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10" fontId="15" fillId="19" borderId="1" xfId="1" applyNumberFormat="1" applyFont="1" applyFill="1" applyBorder="1" applyAlignment="1">
      <alignment horizontal="center" vertical="center"/>
    </xf>
    <xf numFmtId="10" fontId="15" fillId="19" borderId="1" xfId="0" applyNumberFormat="1" applyFont="1" applyFill="1" applyBorder="1" applyAlignment="1">
      <alignment horizontal="center" vertical="center"/>
    </xf>
    <xf numFmtId="9" fontId="15" fillId="19" borderId="1" xfId="0" applyNumberFormat="1" applyFont="1" applyFill="1" applyBorder="1" applyAlignment="1">
      <alignment horizontal="center" vertical="center"/>
    </xf>
    <xf numFmtId="9" fontId="15" fillId="19" borderId="1" xfId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 indent="3"/>
    </xf>
    <xf numFmtId="0" fontId="16" fillId="0" borderId="1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/>
    </xf>
    <xf numFmtId="10" fontId="4" fillId="0" borderId="1" xfId="1" applyNumberFormat="1" applyFont="1" applyBorder="1" applyAlignment="1">
      <alignment horizontal="center"/>
    </xf>
    <xf numFmtId="1" fontId="24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 wrapText="1"/>
    </xf>
    <xf numFmtId="3" fontId="19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4" fillId="0" borderId="0" xfId="0" applyFont="1"/>
    <xf numFmtId="10" fontId="16" fillId="19" borderId="1" xfId="0" applyNumberFormat="1" applyFont="1" applyFill="1" applyBorder="1" applyAlignment="1">
      <alignment horizontal="center" vertical="center"/>
    </xf>
    <xf numFmtId="2" fontId="16" fillId="19" borderId="1" xfId="0" applyNumberFormat="1" applyFont="1" applyFill="1" applyBorder="1" applyAlignment="1">
      <alignment horizontal="center" vertical="center"/>
    </xf>
    <xf numFmtId="8" fontId="16" fillId="19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0" fontId="8" fillId="0" borderId="1" xfId="1" applyNumberFormat="1" applyFont="1" applyBorder="1" applyAlignment="1">
      <alignment horizontal="center" vertical="center"/>
    </xf>
    <xf numFmtId="165" fontId="4" fillId="19" borderId="1" xfId="0" applyNumberFormat="1" applyFont="1" applyFill="1" applyBorder="1" applyAlignment="1">
      <alignment horizontal="center" vertical="center"/>
    </xf>
    <xf numFmtId="10" fontId="31" fillId="6" borderId="1" xfId="1" applyNumberFormat="1" applyFont="1" applyFill="1" applyBorder="1" applyAlignment="1" applyProtection="1">
      <alignment horizontal="center" vertical="center" shrinkToFit="1"/>
    </xf>
    <xf numFmtId="10" fontId="31" fillId="0" borderId="1" xfId="0" applyNumberFormat="1" applyFont="1" applyBorder="1" applyAlignment="1">
      <alignment horizontal="center" shrinkToFit="1"/>
    </xf>
    <xf numFmtId="10" fontId="31" fillId="0" borderId="1" xfId="1" applyNumberFormat="1" applyFont="1" applyBorder="1" applyAlignment="1">
      <alignment horizontal="center" shrinkToFit="1"/>
    </xf>
    <xf numFmtId="10" fontId="31" fillId="19" borderId="1" xfId="1" applyNumberFormat="1" applyFont="1" applyFill="1" applyBorder="1" applyAlignment="1">
      <alignment horizontal="center" shrinkToFit="1"/>
    </xf>
    <xf numFmtId="10" fontId="25" fillId="0" borderId="1" xfId="0" applyNumberFormat="1" applyFont="1" applyBorder="1" applyAlignment="1">
      <alignment horizontal="center" shrinkToFit="1"/>
    </xf>
    <xf numFmtId="10" fontId="31" fillId="0" borderId="1" xfId="1" applyNumberFormat="1" applyFont="1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165" fontId="31" fillId="6" borderId="1" xfId="1" applyNumberFormat="1" applyFont="1" applyFill="1" applyBorder="1" applyAlignment="1" applyProtection="1">
      <alignment horizontal="center" vertical="center" shrinkToFit="1"/>
    </xf>
    <xf numFmtId="0" fontId="36" fillId="2" borderId="1" xfId="0" applyFont="1" applyFill="1" applyBorder="1" applyAlignment="1">
      <alignment horizontal="center" vertical="center" wrapText="1"/>
    </xf>
    <xf numFmtId="9" fontId="37" fillId="19" borderId="1" xfId="0" applyNumberFormat="1" applyFont="1" applyFill="1" applyBorder="1" applyAlignment="1">
      <alignment horizontal="center" vertical="center"/>
    </xf>
    <xf numFmtId="44" fontId="39" fillId="19" borderId="1" xfId="2" applyFont="1" applyFill="1" applyBorder="1" applyAlignment="1">
      <alignment horizontal="center" vertical="center"/>
    </xf>
    <xf numFmtId="44" fontId="38" fillId="0" borderId="1" xfId="2" applyFont="1" applyFill="1" applyBorder="1" applyAlignment="1">
      <alignment horizontal="center" vertical="center"/>
    </xf>
    <xf numFmtId="9" fontId="41" fillId="0" borderId="1" xfId="0" applyNumberFormat="1" applyFont="1" applyBorder="1" applyAlignment="1">
      <alignment horizontal="center" vertical="center"/>
    </xf>
    <xf numFmtId="9" fontId="38" fillId="0" borderId="1" xfId="1" applyFont="1" applyFill="1" applyBorder="1" applyAlignment="1">
      <alignment horizontal="center" vertical="center"/>
    </xf>
    <xf numFmtId="9" fontId="38" fillId="0" borderId="1" xfId="1" applyFont="1" applyBorder="1" applyAlignment="1">
      <alignment horizontal="center" vertical="center"/>
    </xf>
    <xf numFmtId="9" fontId="16" fillId="0" borderId="1" xfId="1" applyFont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3" fillId="1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3" fontId="30" fillId="19" borderId="1" xfId="0" applyNumberFormat="1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3" fontId="30" fillId="6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3" fontId="9" fillId="18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/>
    </xf>
    <xf numFmtId="3" fontId="18" fillId="0" borderId="1" xfId="0" applyNumberFormat="1" applyFont="1" applyBorder="1" applyAlignment="1" applyProtection="1">
      <alignment horizontal="center" vertical="center" wrapText="1"/>
      <protection locked="0"/>
    </xf>
    <xf numFmtId="0" fontId="11" fillId="19" borderId="1" xfId="0" applyFont="1" applyFill="1" applyBorder="1" applyAlignment="1">
      <alignment horizontal="right" vertical="center" wrapText="1"/>
    </xf>
    <xf numFmtId="166" fontId="23" fillId="19" borderId="1" xfId="0" applyNumberFormat="1" applyFont="1" applyFill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44" fontId="38" fillId="19" borderId="1" xfId="2" applyFont="1" applyFill="1" applyBorder="1" applyAlignment="1" applyProtection="1">
      <alignment horizontal="center" vertical="center"/>
      <protection locked="0"/>
    </xf>
    <xf numFmtId="44" fontId="40" fillId="0" borderId="1" xfId="2" applyFont="1" applyBorder="1" applyAlignment="1">
      <alignment horizontal="center" vertical="center"/>
    </xf>
    <xf numFmtId="3" fontId="39" fillId="19" borderId="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>
      <alignment horizontal="center" vertical="center"/>
    </xf>
    <xf numFmtId="10" fontId="23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3" fontId="17" fillId="0" borderId="1" xfId="0" applyNumberFormat="1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10" fontId="15" fillId="0" borderId="1" xfId="0" applyNumberFormat="1" applyFont="1" applyBorder="1" applyAlignment="1">
      <alignment horizontal="center" vertical="center"/>
    </xf>
    <xf numFmtId="10" fontId="25" fillId="0" borderId="1" xfId="0" applyNumberFormat="1" applyFont="1" applyBorder="1" applyAlignment="1">
      <alignment horizontal="center" vertical="center"/>
    </xf>
    <xf numFmtId="10" fontId="15" fillId="0" borderId="1" xfId="1" applyNumberFormat="1" applyFont="1" applyBorder="1" applyAlignment="1">
      <alignment horizontal="center" vertical="center"/>
    </xf>
    <xf numFmtId="10" fontId="15" fillId="19" borderId="1" xfId="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2" borderId="1" xfId="0" applyFont="1" applyFill="1" applyBorder="1" applyAlignment="1">
      <alignment horizontal="center" vertical="center"/>
    </xf>
    <xf numFmtId="0" fontId="0" fillId="13" borderId="1" xfId="0" applyFill="1" applyBorder="1"/>
    <xf numFmtId="3" fontId="31" fillId="0" borderId="1" xfId="0" applyNumberFormat="1" applyFont="1" applyBorder="1" applyAlignment="1">
      <alignment horizontal="center" vertical="center"/>
    </xf>
    <xf numFmtId="9" fontId="31" fillId="0" borderId="1" xfId="1" applyFont="1" applyBorder="1" applyAlignment="1">
      <alignment horizontal="center" vertical="center"/>
    </xf>
    <xf numFmtId="10" fontId="31" fillId="0" borderId="1" xfId="0" applyNumberFormat="1" applyFont="1" applyBorder="1" applyAlignment="1">
      <alignment horizontal="center" vertical="center"/>
    </xf>
    <xf numFmtId="10" fontId="31" fillId="19" borderId="1" xfId="0" applyNumberFormat="1" applyFont="1" applyFill="1" applyBorder="1" applyAlignment="1">
      <alignment horizontal="center" vertical="center"/>
    </xf>
    <xf numFmtId="10" fontId="19" fillId="0" borderId="1" xfId="0" applyNumberFormat="1" applyFont="1" applyBorder="1" applyAlignment="1">
      <alignment horizontal="center" vertical="center"/>
    </xf>
    <xf numFmtId="0" fontId="4" fillId="18" borderId="1" xfId="0" applyFont="1" applyFill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shrinkToFit="1"/>
    </xf>
    <xf numFmtId="0" fontId="31" fillId="21" borderId="1" xfId="0" applyFont="1" applyFill="1" applyBorder="1" applyAlignment="1">
      <alignment horizontal="center" vertical="center"/>
    </xf>
    <xf numFmtId="9" fontId="31" fillId="19" borderId="1" xfId="0" applyNumberFormat="1" applyFont="1" applyFill="1" applyBorder="1" applyAlignment="1">
      <alignment horizontal="center" vertical="center"/>
    </xf>
    <xf numFmtId="0" fontId="31" fillId="19" borderId="1" xfId="0" applyFont="1" applyFill="1" applyBorder="1" applyAlignment="1">
      <alignment horizontal="center" vertical="center"/>
    </xf>
    <xf numFmtId="0" fontId="44" fillId="2" borderId="1" xfId="0" applyFont="1" applyFill="1" applyBorder="1" applyAlignment="1">
      <alignment horizontal="center" vertical="center" shrinkToFit="1"/>
    </xf>
  </cellXfs>
  <cellStyles count="3">
    <cellStyle name="Moeda" xfId="2" builtinId="4"/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5B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464344</xdr:colOff>
      <xdr:row>0</xdr:row>
      <xdr:rowOff>202407</xdr:rowOff>
    </xdr:from>
    <xdr:to>
      <xdr:col>12</xdr:col>
      <xdr:colOff>376660</xdr:colOff>
      <xdr:row>0</xdr:row>
      <xdr:rowOff>1150938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802A6B0-5928-4130-AA07-C13F352C5108}"/>
            </a:ext>
          </a:extLst>
        </xdr:cNvPr>
        <xdr:cNvGrpSpPr/>
      </xdr:nvGrpSpPr>
      <xdr:grpSpPr>
        <a:xfrm>
          <a:off x="464344" y="202407"/>
          <a:ext cx="10453316" cy="948531"/>
          <a:chOff x="369624" y="69057"/>
          <a:chExt cx="10875591" cy="948531"/>
        </a:xfrm>
      </xdr:grpSpPr>
      <xdr:pic>
        <xdr:nvPicPr>
          <xdr:cNvPr id="4" name="Imagem 4">
            <a:extLst>
              <a:ext uri="{FF2B5EF4-FFF2-40B4-BE49-F238E27FC236}">
                <a16:creationId xmlns:a16="http://schemas.microsoft.com/office/drawing/2014/main" id="{5E6DA9B9-9789-16E6-8354-36715F3C6BB9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4554856" y="69057"/>
            <a:ext cx="6690359" cy="883443"/>
          </a:xfrm>
          <a:prstGeom prst="rect">
            <a:avLst/>
          </a:prstGeom>
          <a:ln w="0">
            <a:noFill/>
          </a:ln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773B82AA-600E-DD5F-88B1-7D625A7410D9}"/>
              </a:ext>
              <a:ext uri="{147F2762-F138-4A5C-976F-8EAC2B608ADB}">
                <a16:predDERef xmlns:a16="http://schemas.microsoft.com/office/drawing/2014/main" pred="{9F626E29-F0E5-4698-A12E-BD319A4D98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369624" y="115888"/>
            <a:ext cx="1616071" cy="901700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1166813</xdr:colOff>
      <xdr:row>0</xdr:row>
      <xdr:rowOff>273844</xdr:rowOff>
    </xdr:from>
    <xdr:to>
      <xdr:col>10</xdr:col>
      <xdr:colOff>531102</xdr:colOff>
      <xdr:row>0</xdr:row>
      <xdr:rowOff>1222375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1DFDE745-1E6D-45CE-8349-56115397F34A}"/>
            </a:ext>
          </a:extLst>
        </xdr:cNvPr>
        <xdr:cNvGrpSpPr/>
      </xdr:nvGrpSpPr>
      <xdr:grpSpPr>
        <a:xfrm>
          <a:off x="1166813" y="273844"/>
          <a:ext cx="10635539" cy="948531"/>
          <a:chOff x="369624" y="69057"/>
          <a:chExt cx="10875591" cy="948531"/>
        </a:xfrm>
      </xdr:grpSpPr>
      <xdr:pic>
        <xdr:nvPicPr>
          <xdr:cNvPr id="3" name="Imagem 4">
            <a:extLst>
              <a:ext uri="{FF2B5EF4-FFF2-40B4-BE49-F238E27FC236}">
                <a16:creationId xmlns:a16="http://schemas.microsoft.com/office/drawing/2014/main" id="{319F5F60-45F7-5559-8940-CE563D1A30AE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4554856" y="69057"/>
            <a:ext cx="6690359" cy="883443"/>
          </a:xfrm>
          <a:prstGeom prst="rect">
            <a:avLst/>
          </a:prstGeom>
          <a:ln w="0">
            <a:noFill/>
          </a:ln>
        </xdr:spPr>
      </xdr:pic>
      <xdr:pic>
        <xdr:nvPicPr>
          <xdr:cNvPr id="4" name="Imagem 3">
            <a:extLst>
              <a:ext uri="{FF2B5EF4-FFF2-40B4-BE49-F238E27FC236}">
                <a16:creationId xmlns:a16="http://schemas.microsoft.com/office/drawing/2014/main" id="{72957535-12D4-7167-2A00-E32057667067}"/>
              </a:ext>
              <a:ext uri="{147F2762-F138-4A5C-976F-8EAC2B608ADB}">
                <a16:predDERef xmlns:a16="http://schemas.microsoft.com/office/drawing/2014/main" pred="{9F626E29-F0E5-4698-A12E-BD319A4D98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369624" y="115888"/>
            <a:ext cx="1616071" cy="901700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1238250</xdr:colOff>
      <xdr:row>0</xdr:row>
      <xdr:rowOff>269875</xdr:rowOff>
    </xdr:from>
    <xdr:to>
      <xdr:col>14</xdr:col>
      <xdr:colOff>586664</xdr:colOff>
      <xdr:row>0</xdr:row>
      <xdr:rowOff>1218406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E1D8957-36FE-4EA6-BB14-9FDD518E9A2A}"/>
            </a:ext>
          </a:extLst>
        </xdr:cNvPr>
        <xdr:cNvGrpSpPr/>
      </xdr:nvGrpSpPr>
      <xdr:grpSpPr>
        <a:xfrm>
          <a:off x="1238250" y="269875"/>
          <a:ext cx="10482081" cy="948531"/>
          <a:chOff x="369624" y="69057"/>
          <a:chExt cx="10875591" cy="948531"/>
        </a:xfrm>
      </xdr:grpSpPr>
      <xdr:pic>
        <xdr:nvPicPr>
          <xdr:cNvPr id="3" name="Imagem 4">
            <a:extLst>
              <a:ext uri="{FF2B5EF4-FFF2-40B4-BE49-F238E27FC236}">
                <a16:creationId xmlns:a16="http://schemas.microsoft.com/office/drawing/2014/main" id="{1AA3A757-A7E8-DB8B-A921-2B77C9B79C34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4554856" y="69057"/>
            <a:ext cx="6690359" cy="883443"/>
          </a:xfrm>
          <a:prstGeom prst="rect">
            <a:avLst/>
          </a:prstGeom>
          <a:ln w="0">
            <a:noFill/>
          </a:ln>
        </xdr:spPr>
      </xdr:pic>
      <xdr:pic>
        <xdr:nvPicPr>
          <xdr:cNvPr id="4" name="Imagem 3">
            <a:extLst>
              <a:ext uri="{FF2B5EF4-FFF2-40B4-BE49-F238E27FC236}">
                <a16:creationId xmlns:a16="http://schemas.microsoft.com/office/drawing/2014/main" id="{D3FBCC65-3B47-8C04-E039-D1A1213464D5}"/>
              </a:ext>
              <a:ext uri="{147F2762-F138-4A5C-976F-8EAC2B608ADB}">
                <a16:predDERef xmlns:a16="http://schemas.microsoft.com/office/drawing/2014/main" pred="{9F626E29-F0E5-4698-A12E-BD319A4D98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369624" y="115888"/>
            <a:ext cx="1616071" cy="901700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gela Costa Henriques de Freitas" id="{8FF1E5ED-D3F3-49CF-A0B5-343586F28EB9}" userId="angela.freitas@einstein.br" providerId="PeoplePicker"/>
  <person displayName="Patrick Correia De Souza Araujo" id="{F9928790-730E-4220-8856-AAF14272135E}" userId="patrick.correia@einstein.br" providerId="PeoplePicker"/>
  <person displayName="Eny Karla Nascimento Santos" id="{CC8B3ADD-A9FA-45FE-8BE9-6E14C2CE274E}" userId="S::eny.karla@einstein.br::36ed4408-697b-4983-9881-e69d58dd44e9" providerId="AD"/>
  <person displayName="Angela Costa Henriques de Freitas" id="{997CD2B0-67B2-4269-945D-057B573D7D2B}" userId="S::angela.freitas@einstein.br::561af978-12de-4a16-93b1-d7ff680fe8a0" providerId="AD"/>
  <person displayName="Guilherme Henrique Alves dos Reis" id="{2ADF50BF-FA6D-4B8A-94AF-D1F0781FED58}" userId="S::guilherme.alves@einstein.br::41159b41-9cb1-4dd7-8fc1-1721182737c6" providerId="AD"/>
  <person displayName="Patrick Correia De Souza Araujo" id="{FCB45AA7-7576-42EB-BD44-2FB0BEAAB57A}" userId="S::patrick.correia@einstein.br::5398b571-d905-454f-bf9c-bbb5df23685a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6" dT="2025-05-28T17:20:10.82" personId="{997CD2B0-67B2-4269-945D-057B573D7D2B}" id="{962101D3-85FA-4AA5-97FF-136EE687F45A}">
    <text>Número de procedimentos</text>
  </threadedComment>
  <threadedComment ref="A68" dT="2025-05-28T17:20:34.62" personId="{997CD2B0-67B2-4269-945D-057B573D7D2B}" id="{4D3A7103-6CEC-4DA9-85E1-16162B8B2D0B}">
    <text>Gercon - possibilidade API</text>
  </threadedComment>
  <threadedComment ref="H71" dT="2025-06-03T14:07:56.52" personId="{CC8B3ADD-A9FA-45FE-8BE9-6E14C2CE274E}" id="{ABE72CE1-FF58-44D2-A132-C6AD0169C665}">
    <text>Informamos que a meta referente à realização de endoscopia via urinária encontra-se zerada no período atual devido à indisponibilidade do equipamento necessário para a realização deste procedimento no serviço.
O hospital ainda não dispõe do aparelho endoscópico urológico, o que inviabiliza a execução da meta estipulada. A aquisição do equipamento já foi sinalizada como necessária e está em fase de avaliação técnica e administrativa, com previsão de inclusão nos próximos ciclos de investimento.</text>
  </threadedComment>
  <threadedComment ref="H100" dT="2025-06-06T17:24:47.31" personId="{2ADF50BF-FA6D-4B8A-94AF-D1F0781FED58}" id="{3E28DF20-6D15-46F4-9E6A-AF67976F6C8E}">
    <text xml:space="preserve">Confirmar os exames realizados da nos andares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34" dT="2025-07-07T13:12:49.78" personId="{CC8B3ADD-A9FA-45FE-8BE9-6E14C2CE274E}" id="{CE07D91D-3807-4597-90F0-A1EAC89246FF}">
    <text xml:space="preserve">Eu, eny, irei alimentar aqui
</text>
  </threadedComment>
  <threadedComment ref="I47" dT="2025-08-07T18:16:19.51" personId="{2ADF50BF-FA6D-4B8A-94AF-D1F0781FED58}" id="{9130D60E-6236-40F7-A102-8BC17723D907}">
    <text>15.988,22 </text>
  </threadedComment>
  <threadedComment ref="J47" dT="2025-08-07T18:15:53.60" personId="{2ADF50BF-FA6D-4B8A-94AF-D1F0781FED58}" id="{993A01DE-CA10-4183-BFC4-7F3632037C80}">
    <text>1.214,70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J69" dT="2025-06-12T19:00:43.62" personId="{997CD2B0-67B2-4269-945D-057B573D7D2B}" id="{212D8EBF-0E0E-415B-A6A8-80FA967FE072}">
    <text>Todos com titulo de especialistas</text>
  </threadedComment>
  <threadedComment ref="J72" dT="2025-06-11T12:35:45.01" personId="{CC8B3ADD-A9FA-45FE-8BE9-6E14C2CE274E}" id="{40A0044E-9F9B-450C-9C41-DB315E15A30C}">
    <text xml:space="preserve">@Angela Costa Henriques de Freitas certificar com o Dr Patrick esta informação @Patrick Correia De Souza Araujo </text>
    <mentions>
      <mention mentionpersonId="{8FF1E5ED-D3F3-49CF-A0B5-343586F28EB9}" mentionId="{EA8D0573-0B16-4992-A6AE-5F867E2741A5}" startIndex="0" length="34"/>
      <mention mentionpersonId="{F9928790-730E-4220-8856-AAF14272135E}" mentionId="{8ED356E9-018B-4C6E-8B1A-811FFEF3E93D}" startIndex="79" length="32"/>
    </mentions>
  </threadedComment>
  <threadedComment ref="J72" dT="2025-06-12T01:36:21.58" personId="{FCB45AA7-7576-42EB-BD44-2FB0BEAAB57A}" id="{63F3C209-6967-4438-8FD9-AD0B6AD729DF}" parentId="{40A0044E-9F9B-450C-9C41-DB315E15A30C}">
    <text>Esse dado estava vindo do RH. Acredito que Célula de Médicos Terceiros o tenha mais fidedigno.</text>
  </threadedComment>
  <threadedComment ref="J72" dT="2025-06-12T19:06:56.27" personId="{997CD2B0-67B2-4269-945D-057B573D7D2B}" id="{204BEA5A-C204-46B4-B47E-177CFD02E500}" parentId="{40A0044E-9F9B-450C-9C41-DB315E15A30C}">
    <text>Validado com Camila Mendes Soares - Estatutarios e Gabriela ALves da SIlva PJ</text>
  </threadedComment>
  <threadedComment ref="A108" dT="2025-06-09T02:45:14.71" personId="{997CD2B0-67B2-4269-945D-057B573D7D2B}" id="{F34AFBB9-D990-484B-8955-2BAAD23E262C}">
    <text>Ajuste do dado, anterior acumulado do ano e atual dado mensal</text>
  </threadedComment>
  <threadedComment ref="J142" dT="2025-06-05T14:33:31.07" personId="{CC8B3ADD-A9FA-45FE-8BE9-6E14C2CE274E}" id="{99253A69-EA79-44B1-874F-7BBB41A06598}">
    <text xml:space="preserve">Calculo feito:
Oq disponibilizamos em planilha excel para a SES e ela diretamente alimenta a agenda do Gercon
No Gercon, considero o filtro das vagas livres, que no mes de maio foram 6 que nao conseguiram preencher.
Sendo assim, a % de taxa de perda primaria é 6/49.
</text>
  </threadedComment>
  <threadedComment ref="F152" dT="2025-06-12T14:45:31.55" personId="{CC8B3ADD-A9FA-45FE-8BE9-6E14C2CE274E}" id="{46E39A31-22C2-475E-92EA-19EC1976CF6A}">
    <text>Desde março, nao ofertamos mais ECG para a rede. Fica apenas para os pacientes ambulatoriais.</text>
  </threadedComment>
  <threadedComment ref="L152" dT="2025-06-12T14:45:31.55" personId="{CC8B3ADD-A9FA-45FE-8BE9-6E14C2CE274E}" id="{169E4C70-385F-453E-A972-C9E58B8A813A}">
    <text>Desde março, nao ofertamos mais ECG para a rede. Fica apenas para os pacientes ambulatoriais.</text>
  </threadedComment>
  <threadedComment ref="N152" dT="2025-06-12T14:45:31.55" personId="{CC8B3ADD-A9FA-45FE-8BE9-6E14C2CE274E}" id="{C9D2DAB6-9F37-4B77-9DAB-5D001A8C53E0}">
    <text>Desde março, nao ofertamos mais ECG para a rede. Fica apenas para os pacientes ambulatoriais.</text>
  </threadedComment>
  <threadedComment ref="P152" dT="2025-06-12T14:45:31.55" personId="{CC8B3ADD-A9FA-45FE-8BE9-6E14C2CE274E}" id="{AAA5030D-611D-444F-BC2F-F9F9A36CB06C}">
    <text>Desde março, nao ofertamos mais ECG para a rede. Fica apenas para os pacientes ambulatoriais.</text>
  </threadedComment>
  <threadedComment ref="F153" dT="2025-06-12T14:49:24.35" personId="{CC8B3ADD-A9FA-45FE-8BE9-6E14C2CE274E}" id="{99257C4F-E3CB-4612-B19B-55516E05F350}">
    <text xml:space="preserve">O motivo da perda primaria ter sido 100% no mes de março, foi porque a SES nao gerou agenda no GERCON, justificando assim esta %.
</text>
  </threadedComment>
  <threadedComment ref="L153" dT="2025-06-12T14:49:24.35" personId="{CC8B3ADD-A9FA-45FE-8BE9-6E14C2CE274E}" id="{BAC77DE9-A279-405C-8BBE-FFD6655B6EBF}">
    <text xml:space="preserve">O motivo da perda primaria ter sido 100% no mes de março, foi porque a SES nao gerou agenda no GERCON, justificando assim esta %.
</text>
  </threadedComment>
  <threadedComment ref="F154" dT="2025-06-12T14:53:28.70" personId="{CC8B3ADD-A9FA-45FE-8BE9-6E14C2CE274E}" id="{60F724A2-E50C-4CCA-B138-82847924245C}">
    <text>Desde março, nao ofertamos mais radiografia para a rede. Fica apenas para os pacientes ambulatoriais.</text>
  </threadedComment>
  <threadedComment ref="L154" dT="2025-06-12T14:53:28.70" personId="{CC8B3ADD-A9FA-45FE-8BE9-6E14C2CE274E}" id="{AED45674-A80C-42C6-97FC-9C5EF8AB56D2}">
    <text>Desde março, nao ofertamos mais radiografia para a rede. Fica apenas para os pacientes ambulatoriais.</text>
  </threadedComment>
  <threadedComment ref="N154" dT="2025-06-12T14:53:28.70" personId="{CC8B3ADD-A9FA-45FE-8BE9-6E14C2CE274E}" id="{304B815C-FD0E-4EA5-ADF4-72896EFE5C07}">
    <text>Desde março, nao ofertamos mais radiografia para a rede. Fica apenas para os pacientes ambulatoriais.</text>
  </threadedComment>
  <threadedComment ref="P154" dT="2025-06-12T14:53:28.70" personId="{CC8B3ADD-A9FA-45FE-8BE9-6E14C2CE274E}" id="{7CCD0251-7F65-482E-905D-E18A619E8E3F}">
    <text>Desde março, nao ofertamos mais radiografia para a rede. Fica apenas para os pacientes ambulatoriais.</text>
  </threadedComment>
  <threadedComment ref="F156" dT="2025-06-12T14:54:02.12" personId="{CC8B3ADD-A9FA-45FE-8BE9-6E14C2CE274E}" id="{2E29B7F6-EC02-4CC5-9EC8-5431C253505A}">
    <text xml:space="preserve">Nao temos ainda disponivel o aparelho, sendo assim, nao temos numeros de realizações.
</text>
  </threadedComment>
  <threadedComment ref="L156" dT="2025-06-12T14:54:02.12" personId="{CC8B3ADD-A9FA-45FE-8BE9-6E14C2CE274E}" id="{81744E84-6C5B-40C4-9AAF-AB0DDD943570}">
    <text xml:space="preserve">Nao temos ainda disponivel o aparelho, sendo assim, nao temos numeros de realizações.
</text>
  </threadedComment>
  <threadedComment ref="N156" dT="2025-06-12T14:54:02.12" personId="{CC8B3ADD-A9FA-45FE-8BE9-6E14C2CE274E}" id="{F08B4B4D-91EE-4FDD-AB8F-F3CFFF2D23FC}">
    <text xml:space="preserve">Nao temos ainda disponivel o aparelho, sendo assim, nao temos numeros de realizações.
</text>
  </threadedComment>
  <threadedComment ref="P156" dT="2025-06-12T14:54:02.12" personId="{CC8B3ADD-A9FA-45FE-8BE9-6E14C2CE274E}" id="{81BABDB9-82FE-46DE-AC79-E4EF155B6645}">
    <text xml:space="preserve">Nao temos ainda disponivel o aparelho, sendo assim, nao temos numeros de realizações.
</text>
  </threadedComment>
  <threadedComment ref="N157" dT="2025-08-08T10:56:50.62" personId="{CC8B3ADD-A9FA-45FE-8BE9-6E14C2CE274E}" id="{DFF1FEB6-C714-4A90-A01A-1B5762119F82}">
    <text xml:space="preserve">No mês de Julho nao foi ofertado agenda de tomografia externa, devido 1 tomografo estar inoperante e o outro com problemas. Tivemos semanas sem estarmos com nenhum tomografo funcionando.
</text>
  </threadedComment>
  <threadedComment ref="P157" dT="2025-08-08T10:56:50.62" personId="{CC8B3ADD-A9FA-45FE-8BE9-6E14C2CE274E}" id="{0259823E-61C3-48DB-9738-9995DACDB642}">
    <text xml:space="preserve">No mês de Julho nao foi ofertado agenda de tomografia externa, devido 1 tomografo estar inoperante e o outro com problemas. Tivemos semanas sem estarmos com nenhum tomografo funcionando.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98EE-3F92-49CE-B92E-58BC13F4CB93}">
  <sheetPr>
    <pageSetUpPr fitToPage="1"/>
  </sheetPr>
  <dimension ref="A1:P140"/>
  <sheetViews>
    <sheetView tabSelected="1" view="pageBreakPreview" zoomScale="90" zoomScaleNormal="80" zoomScaleSheetLayoutView="90" workbookViewId="0">
      <pane xSplit="1" topLeftCell="B1" activePane="topRight" state="frozen"/>
      <selection pane="topRight" activeCell="H135" sqref="H135"/>
    </sheetView>
  </sheetViews>
  <sheetFormatPr defaultRowHeight="15" x14ac:dyDescent="0.25"/>
  <cols>
    <col min="1" max="1" width="44.7109375" customWidth="1"/>
    <col min="2" max="2" width="15.5703125" bestFit="1" customWidth="1"/>
    <col min="3" max="3" width="8.7109375" bestFit="1" customWidth="1"/>
    <col min="4" max="4" width="16" bestFit="1" customWidth="1"/>
    <col min="5" max="5" width="11.5703125" bestFit="1" customWidth="1"/>
    <col min="6" max="7" width="8.28515625" bestFit="1" customWidth="1"/>
    <col min="8" max="8" width="8.28515625" style="71" bestFit="1" customWidth="1"/>
    <col min="9" max="9" width="8.42578125" customWidth="1"/>
    <col min="10" max="10" width="8.7109375" customWidth="1"/>
    <col min="11" max="11" width="8.5703125" bestFit="1" customWidth="1"/>
    <col min="12" max="12" width="11" bestFit="1" customWidth="1"/>
    <col min="13" max="13" width="9.7109375" bestFit="1" customWidth="1"/>
    <col min="14" max="14" width="11.7109375" bestFit="1" customWidth="1"/>
    <col min="15" max="15" width="11.5703125" bestFit="1" customWidth="1"/>
  </cols>
  <sheetData>
    <row r="1" spans="1:15" ht="99" customHeight="1" x14ac:dyDescent="0.2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15" ht="24.75" customHeight="1" x14ac:dyDescent="0.25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spans="1:15" ht="22.5" customHeight="1" x14ac:dyDescent="0.25">
      <c r="A3" s="166" t="s">
        <v>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</row>
    <row r="4" spans="1:15" ht="39" x14ac:dyDescent="0.25">
      <c r="A4" s="5" t="s">
        <v>2</v>
      </c>
      <c r="B4" s="5" t="s">
        <v>3</v>
      </c>
      <c r="C4" s="4" t="s">
        <v>4</v>
      </c>
      <c r="D4" s="65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</row>
    <row r="5" spans="1:15" ht="15.75" x14ac:dyDescent="0.25">
      <c r="A5" s="6" t="s">
        <v>17</v>
      </c>
      <c r="B5" s="8">
        <v>1119</v>
      </c>
      <c r="C5" s="48">
        <v>741</v>
      </c>
      <c r="D5" s="8">
        <v>1118</v>
      </c>
      <c r="E5" s="48">
        <v>729</v>
      </c>
      <c r="F5" s="48">
        <v>758</v>
      </c>
      <c r="G5" s="48">
        <v>704</v>
      </c>
      <c r="H5" s="48">
        <v>770</v>
      </c>
      <c r="I5" s="48">
        <v>758</v>
      </c>
      <c r="J5" s="92">
        <v>759</v>
      </c>
      <c r="K5" s="48"/>
      <c r="L5" s="48"/>
      <c r="M5" s="48"/>
      <c r="N5" s="48"/>
      <c r="O5" s="48"/>
    </row>
    <row r="6" spans="1:15" ht="15.75" x14ac:dyDescent="0.25">
      <c r="A6" s="6" t="s">
        <v>18</v>
      </c>
      <c r="B6" s="7">
        <v>328</v>
      </c>
      <c r="C6" s="48">
        <v>342</v>
      </c>
      <c r="D6" s="8">
        <v>328</v>
      </c>
      <c r="E6" s="48">
        <v>265</v>
      </c>
      <c r="F6" s="48">
        <v>255</v>
      </c>
      <c r="G6" s="48">
        <v>245</v>
      </c>
      <c r="H6" s="48">
        <v>308</v>
      </c>
      <c r="I6" s="48">
        <v>254</v>
      </c>
      <c r="J6" s="92">
        <v>286</v>
      </c>
      <c r="K6" s="48"/>
      <c r="L6" s="48"/>
      <c r="M6" s="48"/>
      <c r="N6" s="48"/>
      <c r="O6" s="48"/>
    </row>
    <row r="7" spans="1:15" ht="15.75" x14ac:dyDescent="0.25">
      <c r="A7" s="9" t="s">
        <v>19</v>
      </c>
      <c r="B7" s="7">
        <v>46</v>
      </c>
      <c r="C7" s="48">
        <v>147</v>
      </c>
      <c r="D7" s="8">
        <v>46</v>
      </c>
      <c r="E7" s="48">
        <v>125</v>
      </c>
      <c r="F7" s="48">
        <v>116</v>
      </c>
      <c r="G7" s="48">
        <v>103</v>
      </c>
      <c r="H7" s="48">
        <v>108</v>
      </c>
      <c r="I7" s="48">
        <v>113</v>
      </c>
      <c r="J7" s="92">
        <v>138</v>
      </c>
      <c r="K7" s="48"/>
      <c r="L7" s="48"/>
      <c r="M7" s="48"/>
      <c r="N7" s="48"/>
      <c r="O7" s="48"/>
    </row>
    <row r="8" spans="1:15" ht="15.75" x14ac:dyDescent="0.25">
      <c r="A8" s="9" t="s">
        <v>20</v>
      </c>
      <c r="B8" s="7">
        <f>SUM(B5:B7)</f>
        <v>1493</v>
      </c>
      <c r="C8" s="76">
        <f t="shared" ref="C8:O8" si="0">SUM(C5:C7)</f>
        <v>1230</v>
      </c>
      <c r="D8" s="8">
        <f>SUM(D5:D7)</f>
        <v>1492</v>
      </c>
      <c r="E8" s="77">
        <f t="shared" si="0"/>
        <v>1119</v>
      </c>
      <c r="F8" s="77">
        <f t="shared" si="0"/>
        <v>1129</v>
      </c>
      <c r="G8" s="8">
        <f>SUM(G5:G7)</f>
        <v>1052</v>
      </c>
      <c r="H8" s="8">
        <f t="shared" si="0"/>
        <v>1186</v>
      </c>
      <c r="I8" s="7">
        <v>1125</v>
      </c>
      <c r="J8" s="167">
        <v>1183</v>
      </c>
      <c r="K8" s="7">
        <f t="shared" si="0"/>
        <v>0</v>
      </c>
      <c r="L8" s="7">
        <f t="shared" si="0"/>
        <v>0</v>
      </c>
      <c r="M8" s="7">
        <f t="shared" si="0"/>
        <v>0</v>
      </c>
      <c r="N8" s="7">
        <f t="shared" si="0"/>
        <v>0</v>
      </c>
      <c r="O8" s="7">
        <f t="shared" si="0"/>
        <v>0</v>
      </c>
    </row>
    <row r="9" spans="1:15" x14ac:dyDescent="0.25">
      <c r="A9" s="168"/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</row>
    <row r="10" spans="1:15" x14ac:dyDescent="0.25">
      <c r="A10" s="168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</row>
    <row r="11" spans="1:15" ht="39" x14ac:dyDescent="0.25">
      <c r="A11" s="12" t="s">
        <v>21</v>
      </c>
      <c r="B11" s="5" t="s">
        <v>3</v>
      </c>
      <c r="C11" s="4" t="s">
        <v>4</v>
      </c>
      <c r="D11" s="65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</row>
    <row r="12" spans="1:15" ht="15.75" x14ac:dyDescent="0.25">
      <c r="A12" s="9" t="s">
        <v>22</v>
      </c>
      <c r="B12" s="3">
        <v>200</v>
      </c>
      <c r="C12" s="48">
        <v>111</v>
      </c>
      <c r="D12" s="3" t="s">
        <v>23</v>
      </c>
      <c r="E12" s="3" t="s">
        <v>23</v>
      </c>
      <c r="F12" s="3" t="s">
        <v>23</v>
      </c>
      <c r="G12" s="3" t="s">
        <v>23</v>
      </c>
      <c r="H12" s="3" t="s">
        <v>23</v>
      </c>
      <c r="I12" s="3" t="s">
        <v>23</v>
      </c>
      <c r="J12" s="3" t="s">
        <v>23</v>
      </c>
      <c r="K12" s="3" t="s">
        <v>23</v>
      </c>
      <c r="L12" s="3" t="s">
        <v>23</v>
      </c>
      <c r="M12" s="3" t="s">
        <v>23</v>
      </c>
      <c r="N12" s="3" t="s">
        <v>23</v>
      </c>
      <c r="O12" s="3" t="s">
        <v>23</v>
      </c>
    </row>
    <row r="13" spans="1:15" ht="30" x14ac:dyDescent="0.25">
      <c r="A13" s="9" t="s">
        <v>24</v>
      </c>
      <c r="B13" s="3">
        <v>150</v>
      </c>
      <c r="C13" s="48">
        <v>307</v>
      </c>
      <c r="D13" s="3" t="s">
        <v>23</v>
      </c>
      <c r="E13" s="3" t="s">
        <v>23</v>
      </c>
      <c r="F13" s="3" t="s">
        <v>23</v>
      </c>
      <c r="G13" s="3" t="s">
        <v>23</v>
      </c>
      <c r="H13" s="3" t="s">
        <v>23</v>
      </c>
      <c r="I13" s="3" t="s">
        <v>23</v>
      </c>
      <c r="J13" s="3" t="s">
        <v>23</v>
      </c>
      <c r="K13" s="3" t="s">
        <v>23</v>
      </c>
      <c r="L13" s="3" t="s">
        <v>23</v>
      </c>
      <c r="M13" s="3" t="s">
        <v>23</v>
      </c>
      <c r="N13" s="3" t="s">
        <v>23</v>
      </c>
      <c r="O13" s="3" t="s">
        <v>23</v>
      </c>
    </row>
    <row r="14" spans="1:15" ht="30" x14ac:dyDescent="0.25">
      <c r="A14" s="9" t="s">
        <v>25</v>
      </c>
      <c r="B14" s="3">
        <v>70</v>
      </c>
      <c r="C14" s="48">
        <v>89</v>
      </c>
      <c r="D14" s="3" t="s">
        <v>23</v>
      </c>
      <c r="E14" s="3" t="s">
        <v>23</v>
      </c>
      <c r="F14" s="3" t="s">
        <v>23</v>
      </c>
      <c r="G14" s="3" t="s">
        <v>23</v>
      </c>
      <c r="H14" s="3" t="s">
        <v>23</v>
      </c>
      <c r="I14" s="3" t="s">
        <v>23</v>
      </c>
      <c r="J14" s="3" t="s">
        <v>23</v>
      </c>
      <c r="K14" s="3" t="s">
        <v>23</v>
      </c>
      <c r="L14" s="3" t="s">
        <v>23</v>
      </c>
      <c r="M14" s="3" t="s">
        <v>23</v>
      </c>
      <c r="N14" s="3" t="s">
        <v>23</v>
      </c>
      <c r="O14" s="3" t="s">
        <v>23</v>
      </c>
    </row>
    <row r="15" spans="1:15" ht="30" x14ac:dyDescent="0.25">
      <c r="A15" s="9" t="s">
        <v>26</v>
      </c>
      <c r="B15" s="3">
        <v>30</v>
      </c>
      <c r="C15" s="48">
        <v>0</v>
      </c>
      <c r="D15" s="3" t="s">
        <v>23</v>
      </c>
      <c r="E15" s="3" t="s">
        <v>23</v>
      </c>
      <c r="F15" s="3" t="s">
        <v>23</v>
      </c>
      <c r="G15" s="3" t="s">
        <v>23</v>
      </c>
      <c r="H15" s="3" t="s">
        <v>23</v>
      </c>
      <c r="I15" s="3" t="s">
        <v>23</v>
      </c>
      <c r="J15" s="3" t="s">
        <v>23</v>
      </c>
      <c r="K15" s="3" t="s">
        <v>23</v>
      </c>
      <c r="L15" s="3" t="s">
        <v>23</v>
      </c>
      <c r="M15" s="3" t="s">
        <v>23</v>
      </c>
      <c r="N15" s="3" t="s">
        <v>23</v>
      </c>
      <c r="O15" s="3" t="s">
        <v>23</v>
      </c>
    </row>
    <row r="16" spans="1:15" ht="15.75" x14ac:dyDescent="0.25">
      <c r="A16" s="169" t="s">
        <v>27</v>
      </c>
      <c r="B16" s="3">
        <v>450</v>
      </c>
      <c r="C16" s="48">
        <v>507</v>
      </c>
      <c r="D16" s="3" t="s">
        <v>23</v>
      </c>
      <c r="E16" s="3" t="s">
        <v>23</v>
      </c>
      <c r="F16" s="3" t="s">
        <v>23</v>
      </c>
      <c r="G16" s="3" t="s">
        <v>23</v>
      </c>
      <c r="H16" s="3" t="s">
        <v>23</v>
      </c>
      <c r="I16" s="3" t="s">
        <v>23</v>
      </c>
      <c r="J16" s="3" t="s">
        <v>23</v>
      </c>
      <c r="K16" s="3" t="s">
        <v>23</v>
      </c>
      <c r="L16" s="3" t="s">
        <v>23</v>
      </c>
      <c r="M16" s="3" t="s">
        <v>23</v>
      </c>
      <c r="N16" s="3" t="s">
        <v>23</v>
      </c>
      <c r="O16" s="3" t="s">
        <v>23</v>
      </c>
    </row>
    <row r="17" spans="1:15" ht="15.75" x14ac:dyDescent="0.25">
      <c r="A17" s="6" t="s">
        <v>28</v>
      </c>
      <c r="B17" s="45" t="s">
        <v>29</v>
      </c>
      <c r="C17" s="48">
        <v>506</v>
      </c>
      <c r="D17" s="45" t="s">
        <v>29</v>
      </c>
      <c r="E17" s="48">
        <v>455</v>
      </c>
      <c r="F17" s="48">
        <v>488</v>
      </c>
      <c r="G17" s="48">
        <v>455</v>
      </c>
      <c r="H17" s="48">
        <v>500</v>
      </c>
      <c r="I17" s="48">
        <v>461</v>
      </c>
      <c r="J17" s="48">
        <v>495</v>
      </c>
      <c r="K17" s="48"/>
      <c r="L17" s="48"/>
      <c r="M17" s="48"/>
      <c r="N17" s="48"/>
      <c r="O17" s="48"/>
    </row>
    <row r="18" spans="1:15" ht="15.75" x14ac:dyDescent="0.25">
      <c r="A18" s="6" t="s">
        <v>30</v>
      </c>
      <c r="B18" s="45" t="s">
        <v>29</v>
      </c>
      <c r="C18" s="48">
        <v>529</v>
      </c>
      <c r="D18" s="45" t="s">
        <v>29</v>
      </c>
      <c r="E18" s="48">
        <v>550</v>
      </c>
      <c r="F18" s="48">
        <v>506</v>
      </c>
      <c r="G18" s="48">
        <v>479</v>
      </c>
      <c r="H18" s="48">
        <v>534</v>
      </c>
      <c r="I18" s="48">
        <v>571</v>
      </c>
      <c r="J18" s="48">
        <v>506</v>
      </c>
      <c r="K18" s="132"/>
      <c r="L18" s="48"/>
      <c r="M18" s="48"/>
      <c r="N18" s="48"/>
      <c r="O18" s="48"/>
    </row>
    <row r="19" spans="1:15" x14ac:dyDescent="0.25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</row>
    <row r="20" spans="1:15" x14ac:dyDescent="0.25">
      <c r="A20" s="168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</row>
    <row r="21" spans="1:15" ht="39" x14ac:dyDescent="0.25">
      <c r="A21" s="1" t="s">
        <v>31</v>
      </c>
      <c r="B21" s="10" t="s">
        <v>32</v>
      </c>
      <c r="C21" s="4" t="s">
        <v>4</v>
      </c>
      <c r="D21" s="65" t="s">
        <v>5</v>
      </c>
      <c r="E21" s="4" t="s">
        <v>6</v>
      </c>
      <c r="F21" s="4" t="s">
        <v>7</v>
      </c>
      <c r="G21" s="4" t="s">
        <v>8</v>
      </c>
      <c r="H21" s="4" t="s">
        <v>9</v>
      </c>
      <c r="I21" s="4" t="s">
        <v>10</v>
      </c>
      <c r="J21" s="4" t="s">
        <v>11</v>
      </c>
      <c r="K21" s="4" t="s">
        <v>12</v>
      </c>
      <c r="L21" s="4" t="s">
        <v>13</v>
      </c>
      <c r="M21" s="4" t="s">
        <v>14</v>
      </c>
      <c r="N21" s="4" t="s">
        <v>15</v>
      </c>
      <c r="O21" s="4" t="s">
        <v>16</v>
      </c>
    </row>
    <row r="22" spans="1:15" ht="24.75" customHeight="1" x14ac:dyDescent="0.25">
      <c r="A22" s="6" t="s">
        <v>33</v>
      </c>
      <c r="B22" s="48">
        <v>4000</v>
      </c>
      <c r="C22" s="51">
        <f>C51</f>
        <v>3128</v>
      </c>
      <c r="D22" s="101">
        <v>3400</v>
      </c>
      <c r="E22" s="51">
        <f t="shared" ref="E22:G22" si="1">E51</f>
        <v>3124</v>
      </c>
      <c r="F22" s="51">
        <f t="shared" si="1"/>
        <v>2972</v>
      </c>
      <c r="G22" s="51">
        <f t="shared" si="1"/>
        <v>3112</v>
      </c>
      <c r="H22" s="51">
        <f>H51</f>
        <v>3407</v>
      </c>
      <c r="I22" s="51">
        <v>2926</v>
      </c>
      <c r="J22" s="51">
        <v>3316</v>
      </c>
      <c r="K22" s="51"/>
      <c r="L22" s="51"/>
      <c r="M22" s="51"/>
      <c r="N22" s="51"/>
      <c r="O22" s="51"/>
    </row>
    <row r="23" spans="1:15" ht="30" x14ac:dyDescent="0.25">
      <c r="A23" s="6" t="s">
        <v>34</v>
      </c>
      <c r="B23" s="48">
        <v>1000</v>
      </c>
      <c r="C23" s="51">
        <f>C63</f>
        <v>2468</v>
      </c>
      <c r="D23" s="101">
        <v>1700</v>
      </c>
      <c r="E23" s="51">
        <f>E63</f>
        <v>2468</v>
      </c>
      <c r="F23" s="51">
        <f t="shared" ref="F23:H23" si="2">F63</f>
        <v>2212</v>
      </c>
      <c r="G23" s="51">
        <f t="shared" si="2"/>
        <v>2658</v>
      </c>
      <c r="H23" s="51">
        <f t="shared" si="2"/>
        <v>2469</v>
      </c>
      <c r="I23" s="51">
        <v>1995</v>
      </c>
      <c r="J23" s="51">
        <v>2182</v>
      </c>
      <c r="K23" s="51"/>
      <c r="L23" s="51"/>
      <c r="M23" s="51"/>
      <c r="N23" s="51"/>
      <c r="O23" s="51"/>
    </row>
    <row r="24" spans="1:15" ht="30" x14ac:dyDescent="0.25">
      <c r="A24" s="6" t="s">
        <v>35</v>
      </c>
      <c r="B24" s="48">
        <v>405</v>
      </c>
      <c r="C24" s="51">
        <v>467</v>
      </c>
      <c r="D24" s="101">
        <v>285</v>
      </c>
      <c r="E24" s="51">
        <v>448</v>
      </c>
      <c r="F24" s="51">
        <v>281</v>
      </c>
      <c r="G24" s="51">
        <v>640</v>
      </c>
      <c r="H24" s="51">
        <v>405</v>
      </c>
      <c r="I24" s="51">
        <v>314</v>
      </c>
      <c r="J24" s="51">
        <v>435</v>
      </c>
      <c r="K24" s="51"/>
      <c r="L24" s="51"/>
      <c r="M24" s="51"/>
      <c r="N24" s="51"/>
      <c r="O24" s="51"/>
    </row>
    <row r="25" spans="1:15" ht="30" x14ac:dyDescent="0.25">
      <c r="A25" s="6" t="s">
        <v>36</v>
      </c>
      <c r="B25" s="48">
        <v>200</v>
      </c>
      <c r="C25" s="51">
        <v>0</v>
      </c>
      <c r="D25" s="102" t="s">
        <v>23</v>
      </c>
      <c r="E25" s="7" t="s">
        <v>23</v>
      </c>
      <c r="F25" s="7" t="s">
        <v>23</v>
      </c>
      <c r="G25" s="70" t="s">
        <v>23</v>
      </c>
      <c r="H25" s="7" t="s">
        <v>23</v>
      </c>
      <c r="I25" s="7" t="s">
        <v>23</v>
      </c>
      <c r="J25" s="7" t="s">
        <v>23</v>
      </c>
      <c r="K25" s="7" t="s">
        <v>23</v>
      </c>
      <c r="L25" s="7" t="s">
        <v>23</v>
      </c>
      <c r="M25" s="7" t="s">
        <v>23</v>
      </c>
      <c r="N25" s="7" t="s">
        <v>23</v>
      </c>
      <c r="O25" s="7" t="s">
        <v>23</v>
      </c>
    </row>
    <row r="26" spans="1:15" ht="18.75" x14ac:dyDescent="0.25">
      <c r="A26" s="6" t="s">
        <v>20</v>
      </c>
      <c r="B26" s="100">
        <f>SUM(B22:B25)</f>
        <v>5605</v>
      </c>
      <c r="C26" s="109">
        <f t="shared" ref="C26:O26" si="3">SUM(C22:C25)</f>
        <v>6063</v>
      </c>
      <c r="D26" s="101">
        <f>SUM(D22:D25)</f>
        <v>5385</v>
      </c>
      <c r="E26" s="109">
        <f t="shared" si="3"/>
        <v>6040</v>
      </c>
      <c r="F26" s="109">
        <f t="shared" si="3"/>
        <v>5465</v>
      </c>
      <c r="G26" s="109">
        <f t="shared" si="3"/>
        <v>6410</v>
      </c>
      <c r="H26" s="109">
        <f t="shared" si="3"/>
        <v>6281</v>
      </c>
      <c r="I26" s="109">
        <f t="shared" si="3"/>
        <v>5235</v>
      </c>
      <c r="J26" s="109">
        <f t="shared" si="3"/>
        <v>5933</v>
      </c>
      <c r="K26" s="7">
        <f t="shared" si="3"/>
        <v>0</v>
      </c>
      <c r="L26" s="7">
        <f t="shared" si="3"/>
        <v>0</v>
      </c>
      <c r="M26" s="7">
        <f t="shared" si="3"/>
        <v>0</v>
      </c>
      <c r="N26" s="7">
        <f t="shared" si="3"/>
        <v>0</v>
      </c>
      <c r="O26" s="7">
        <f t="shared" si="3"/>
        <v>0</v>
      </c>
    </row>
    <row r="27" spans="1:15" ht="17.25" customHeight="1" x14ac:dyDescent="0.25">
      <c r="A27" s="168"/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</row>
    <row r="28" spans="1:15" ht="17.25" customHeight="1" x14ac:dyDescent="0.25">
      <c r="A28" s="168"/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</row>
    <row r="29" spans="1:15" ht="39" x14ac:dyDescent="0.25">
      <c r="A29" s="12" t="s">
        <v>37</v>
      </c>
      <c r="B29" s="13" t="s">
        <v>3</v>
      </c>
      <c r="C29" s="4" t="s">
        <v>4</v>
      </c>
      <c r="D29" s="65" t="s">
        <v>5</v>
      </c>
      <c r="E29" s="4" t="s">
        <v>6</v>
      </c>
      <c r="F29" s="4" t="s">
        <v>7</v>
      </c>
      <c r="G29" s="4" t="s">
        <v>8</v>
      </c>
      <c r="H29" s="4" t="s">
        <v>9</v>
      </c>
      <c r="I29" s="4" t="s">
        <v>10</v>
      </c>
      <c r="J29" s="4" t="s">
        <v>11</v>
      </c>
      <c r="K29" s="4" t="s">
        <v>12</v>
      </c>
      <c r="L29" s="4" t="s">
        <v>13</v>
      </c>
      <c r="M29" s="4" t="s">
        <v>14</v>
      </c>
      <c r="N29" s="4" t="s">
        <v>15</v>
      </c>
      <c r="O29" s="4" t="s">
        <v>16</v>
      </c>
    </row>
    <row r="30" spans="1:15" ht="22.5" customHeight="1" x14ac:dyDescent="0.25">
      <c r="A30" s="73" t="s">
        <v>38</v>
      </c>
      <c r="B30" s="170">
        <v>4000</v>
      </c>
      <c r="C30" s="48">
        <v>0</v>
      </c>
      <c r="D30" s="171">
        <v>3400</v>
      </c>
      <c r="E30" s="48">
        <v>0</v>
      </c>
      <c r="F30" s="48">
        <v>0</v>
      </c>
      <c r="G30" s="48">
        <v>0</v>
      </c>
      <c r="H30" s="44">
        <v>0</v>
      </c>
      <c r="I30" s="48">
        <v>0</v>
      </c>
      <c r="J30" s="92">
        <v>0</v>
      </c>
      <c r="K30" s="48"/>
      <c r="L30" s="48"/>
      <c r="M30" s="48"/>
      <c r="N30" s="48"/>
      <c r="O30" s="48"/>
    </row>
    <row r="31" spans="1:15" ht="19.5" customHeight="1" x14ac:dyDescent="0.25">
      <c r="A31" s="73" t="s">
        <v>39</v>
      </c>
      <c r="B31" s="172"/>
      <c r="C31" s="48">
        <v>0</v>
      </c>
      <c r="D31" s="173"/>
      <c r="E31" s="48">
        <v>0</v>
      </c>
      <c r="F31" s="48">
        <v>31</v>
      </c>
      <c r="G31" s="48">
        <v>181</v>
      </c>
      <c r="H31" s="44">
        <v>150</v>
      </c>
      <c r="I31" s="48">
        <v>74</v>
      </c>
      <c r="J31" s="92">
        <v>119</v>
      </c>
      <c r="K31" s="48"/>
      <c r="L31" s="48"/>
      <c r="M31" s="48"/>
      <c r="N31" s="48"/>
      <c r="O31" s="48"/>
    </row>
    <row r="32" spans="1:15" ht="18.75" customHeight="1" x14ac:dyDescent="0.25">
      <c r="A32" s="73" t="s">
        <v>40</v>
      </c>
      <c r="B32" s="172"/>
      <c r="C32" s="48">
        <v>0</v>
      </c>
      <c r="D32" s="173"/>
      <c r="E32" s="48">
        <v>0</v>
      </c>
      <c r="F32" s="48">
        <v>0</v>
      </c>
      <c r="G32" s="48">
        <v>0</v>
      </c>
      <c r="H32" s="44">
        <v>0</v>
      </c>
      <c r="I32" s="48">
        <v>0</v>
      </c>
      <c r="J32" s="92">
        <v>0</v>
      </c>
      <c r="K32" s="48"/>
      <c r="L32" s="48"/>
      <c r="M32" s="48"/>
      <c r="N32" s="48"/>
      <c r="O32" s="48"/>
    </row>
    <row r="33" spans="1:15" ht="18.75" customHeight="1" x14ac:dyDescent="0.25">
      <c r="A33" s="73" t="s">
        <v>41</v>
      </c>
      <c r="B33" s="172"/>
      <c r="C33" s="48">
        <v>224</v>
      </c>
      <c r="D33" s="173"/>
      <c r="E33" s="48">
        <v>235</v>
      </c>
      <c r="F33" s="48">
        <v>229</v>
      </c>
      <c r="G33" s="48">
        <v>231</v>
      </c>
      <c r="H33" s="44">
        <v>243</v>
      </c>
      <c r="I33" s="48">
        <v>229</v>
      </c>
      <c r="J33" s="92">
        <v>213</v>
      </c>
      <c r="K33" s="48"/>
      <c r="L33" s="48"/>
      <c r="M33" s="48"/>
      <c r="N33" s="48"/>
      <c r="O33" s="48"/>
    </row>
    <row r="34" spans="1:15" ht="17.25" customHeight="1" x14ac:dyDescent="0.25">
      <c r="A34" s="73" t="s">
        <v>42</v>
      </c>
      <c r="B34" s="172"/>
      <c r="C34" s="48">
        <v>96</v>
      </c>
      <c r="D34" s="173"/>
      <c r="E34" s="48">
        <v>87</v>
      </c>
      <c r="F34" s="48">
        <v>65</v>
      </c>
      <c r="G34" s="48">
        <v>80</v>
      </c>
      <c r="H34" s="44">
        <v>81</v>
      </c>
      <c r="I34" s="48">
        <v>61</v>
      </c>
      <c r="J34" s="92">
        <v>86</v>
      </c>
      <c r="K34" s="48"/>
      <c r="L34" s="48"/>
      <c r="M34" s="48"/>
      <c r="N34" s="48"/>
      <c r="O34" s="48"/>
    </row>
    <row r="35" spans="1:15" ht="18" customHeight="1" x14ac:dyDescent="0.25">
      <c r="A35" s="73" t="s">
        <v>43</v>
      </c>
      <c r="B35" s="172"/>
      <c r="C35" s="48">
        <v>269</v>
      </c>
      <c r="D35" s="173"/>
      <c r="E35" s="48">
        <v>270</v>
      </c>
      <c r="F35" s="48">
        <v>288</v>
      </c>
      <c r="G35" s="48">
        <v>295</v>
      </c>
      <c r="H35" s="44">
        <v>283</v>
      </c>
      <c r="I35" s="48">
        <v>257</v>
      </c>
      <c r="J35" s="92">
        <v>245</v>
      </c>
      <c r="K35" s="48"/>
      <c r="L35" s="48"/>
      <c r="M35" s="48"/>
      <c r="N35" s="48"/>
      <c r="O35" s="48"/>
    </row>
    <row r="36" spans="1:15" ht="18.75" customHeight="1" x14ac:dyDescent="0.25">
      <c r="A36" s="73" t="s">
        <v>44</v>
      </c>
      <c r="B36" s="172"/>
      <c r="C36" s="48">
        <v>31</v>
      </c>
      <c r="D36" s="173"/>
      <c r="E36" s="48">
        <v>27</v>
      </c>
      <c r="F36" s="48">
        <v>29</v>
      </c>
      <c r="G36" s="48">
        <v>27</v>
      </c>
      <c r="H36" s="44">
        <v>26</v>
      </c>
      <c r="I36" s="48">
        <v>24</v>
      </c>
      <c r="J36" s="92">
        <v>22</v>
      </c>
      <c r="K36" s="48"/>
      <c r="L36" s="48"/>
      <c r="M36" s="48"/>
      <c r="N36" s="48"/>
      <c r="O36" s="48"/>
    </row>
    <row r="37" spans="1:15" ht="21.75" customHeight="1" x14ac:dyDescent="0.25">
      <c r="A37" s="73" t="s">
        <v>45</v>
      </c>
      <c r="B37" s="172"/>
      <c r="C37" s="48">
        <v>3</v>
      </c>
      <c r="D37" s="173"/>
      <c r="E37" s="48">
        <v>1</v>
      </c>
      <c r="F37" s="48">
        <v>20</v>
      </c>
      <c r="G37" s="48">
        <v>1</v>
      </c>
      <c r="H37" s="44">
        <v>0</v>
      </c>
      <c r="I37" s="48">
        <v>8</v>
      </c>
      <c r="J37" s="92">
        <v>2</v>
      </c>
      <c r="K37" s="48"/>
      <c r="L37" s="48"/>
      <c r="M37" s="48"/>
      <c r="N37" s="48"/>
      <c r="O37" s="48"/>
    </row>
    <row r="38" spans="1:15" ht="21" customHeight="1" x14ac:dyDescent="0.25">
      <c r="A38" s="73" t="s">
        <v>46</v>
      </c>
      <c r="B38" s="172"/>
      <c r="C38" s="48">
        <v>0</v>
      </c>
      <c r="D38" s="173"/>
      <c r="E38" s="48">
        <v>2</v>
      </c>
      <c r="F38" s="48">
        <v>0</v>
      </c>
      <c r="G38" s="48">
        <v>0</v>
      </c>
      <c r="H38" s="44">
        <v>1</v>
      </c>
      <c r="I38" s="48">
        <v>0</v>
      </c>
      <c r="J38" s="92">
        <v>0</v>
      </c>
      <c r="K38" s="48"/>
      <c r="L38" s="48"/>
      <c r="M38" s="48"/>
      <c r="N38" s="48"/>
      <c r="O38" s="48"/>
    </row>
    <row r="39" spans="1:15" ht="21" customHeight="1" x14ac:dyDescent="0.25">
      <c r="A39" s="73" t="s">
        <v>47</v>
      </c>
      <c r="B39" s="172"/>
      <c r="C39" s="48">
        <v>84</v>
      </c>
      <c r="D39" s="173"/>
      <c r="E39" s="48">
        <v>102</v>
      </c>
      <c r="F39" s="48">
        <v>83</v>
      </c>
      <c r="G39" s="48">
        <v>78</v>
      </c>
      <c r="H39" s="44">
        <v>86</v>
      </c>
      <c r="I39" s="48">
        <v>75</v>
      </c>
      <c r="J39" s="92">
        <v>83</v>
      </c>
      <c r="K39" s="48"/>
      <c r="L39" s="48"/>
      <c r="M39" s="48"/>
      <c r="N39" s="48"/>
      <c r="O39" s="48"/>
    </row>
    <row r="40" spans="1:15" ht="21" customHeight="1" x14ac:dyDescent="0.25">
      <c r="A40" s="73" t="s">
        <v>48</v>
      </c>
      <c r="B40" s="172"/>
      <c r="C40" s="48">
        <v>149</v>
      </c>
      <c r="D40" s="173"/>
      <c r="E40" s="48">
        <v>223</v>
      </c>
      <c r="F40" s="48">
        <v>193</v>
      </c>
      <c r="G40" s="48">
        <v>180</v>
      </c>
      <c r="H40" s="44">
        <v>203</v>
      </c>
      <c r="I40" s="48">
        <v>200</v>
      </c>
      <c r="J40" s="92">
        <v>240</v>
      </c>
      <c r="K40" s="48"/>
      <c r="L40" s="48"/>
      <c r="M40" s="48"/>
      <c r="N40" s="48"/>
      <c r="O40" s="48"/>
    </row>
    <row r="41" spans="1:15" ht="21" customHeight="1" x14ac:dyDescent="0.25">
      <c r="A41" s="73" t="s">
        <v>49</v>
      </c>
      <c r="B41" s="172"/>
      <c r="C41" s="48">
        <v>99</v>
      </c>
      <c r="D41" s="173"/>
      <c r="E41" s="48">
        <v>96</v>
      </c>
      <c r="F41" s="48">
        <v>81</v>
      </c>
      <c r="G41" s="48">
        <v>57</v>
      </c>
      <c r="H41" s="44">
        <v>96</v>
      </c>
      <c r="I41" s="48">
        <v>82</v>
      </c>
      <c r="J41" s="92">
        <v>78</v>
      </c>
      <c r="K41" s="48"/>
      <c r="L41" s="48"/>
      <c r="M41" s="48"/>
      <c r="N41" s="48"/>
      <c r="O41" s="48"/>
    </row>
    <row r="42" spans="1:15" ht="21" customHeight="1" x14ac:dyDescent="0.25">
      <c r="A42" s="73" t="s">
        <v>50</v>
      </c>
      <c r="B42" s="172"/>
      <c r="C42" s="48">
        <v>0</v>
      </c>
      <c r="D42" s="173"/>
      <c r="E42" s="48">
        <v>0</v>
      </c>
      <c r="F42" s="48">
        <v>0</v>
      </c>
      <c r="G42" s="48">
        <v>0</v>
      </c>
      <c r="H42" s="44">
        <v>0</v>
      </c>
      <c r="I42" s="48">
        <v>0</v>
      </c>
      <c r="J42" s="92">
        <v>10</v>
      </c>
      <c r="K42" s="48"/>
      <c r="L42" s="48"/>
      <c r="M42" s="48"/>
      <c r="N42" s="48"/>
      <c r="O42" s="48"/>
    </row>
    <row r="43" spans="1:15" ht="21" customHeight="1" x14ac:dyDescent="0.25">
      <c r="A43" s="73" t="s">
        <v>51</v>
      </c>
      <c r="B43" s="172"/>
      <c r="C43" s="51">
        <v>1927</v>
      </c>
      <c r="D43" s="173"/>
      <c r="E43" s="51">
        <v>1791</v>
      </c>
      <c r="F43" s="48">
        <v>1708</v>
      </c>
      <c r="G43" s="48">
        <v>1643</v>
      </c>
      <c r="H43" s="48">
        <v>1893</v>
      </c>
      <c r="I43" s="48">
        <v>1600</v>
      </c>
      <c r="J43" s="92">
        <v>1799</v>
      </c>
      <c r="K43" s="48"/>
      <c r="L43" s="48"/>
      <c r="M43" s="48"/>
      <c r="N43" s="48"/>
      <c r="O43" s="48"/>
    </row>
    <row r="44" spans="1:15" ht="21" customHeight="1" x14ac:dyDescent="0.25">
      <c r="A44" s="11" t="s">
        <v>52</v>
      </c>
      <c r="B44" s="172"/>
      <c r="C44" s="48">
        <v>35</v>
      </c>
      <c r="D44" s="173"/>
      <c r="E44" s="48">
        <v>49</v>
      </c>
      <c r="F44" s="48">
        <v>55</v>
      </c>
      <c r="G44" s="48">
        <v>46</v>
      </c>
      <c r="H44" s="44">
        <v>76</v>
      </c>
      <c r="I44" s="48">
        <v>91</v>
      </c>
      <c r="J44" s="92">
        <v>67</v>
      </c>
      <c r="K44" s="48"/>
      <c r="L44" s="48"/>
      <c r="M44" s="48"/>
      <c r="N44" s="48"/>
      <c r="O44" s="48"/>
    </row>
    <row r="45" spans="1:15" ht="21" customHeight="1" x14ac:dyDescent="0.25">
      <c r="A45" s="11" t="s">
        <v>53</v>
      </c>
      <c r="B45" s="172"/>
      <c r="C45" s="48">
        <v>0</v>
      </c>
      <c r="D45" s="173"/>
      <c r="E45" s="48">
        <v>19</v>
      </c>
      <c r="F45" s="48">
        <v>29</v>
      </c>
      <c r="G45" s="48">
        <v>43</v>
      </c>
      <c r="H45" s="44">
        <v>43</v>
      </c>
      <c r="I45" s="48">
        <v>38</v>
      </c>
      <c r="J45" s="92">
        <v>52</v>
      </c>
      <c r="K45" s="48"/>
      <c r="L45" s="48"/>
      <c r="M45" s="48"/>
      <c r="N45" s="48"/>
      <c r="O45" s="48"/>
    </row>
    <row r="46" spans="1:15" ht="21" customHeight="1" x14ac:dyDescent="0.25">
      <c r="A46" s="11" t="s">
        <v>54</v>
      </c>
      <c r="B46" s="172"/>
      <c r="C46" s="48">
        <v>39</v>
      </c>
      <c r="D46" s="173"/>
      <c r="E46" s="48">
        <v>58</v>
      </c>
      <c r="F46" s="48">
        <v>31</v>
      </c>
      <c r="G46" s="48">
        <v>61</v>
      </c>
      <c r="H46" s="44">
        <v>46</v>
      </c>
      <c r="I46" s="48">
        <v>40</v>
      </c>
      <c r="J46" s="92">
        <v>75</v>
      </c>
      <c r="K46" s="48"/>
      <c r="L46" s="48"/>
      <c r="M46" s="48"/>
      <c r="N46" s="48"/>
      <c r="O46" s="48"/>
    </row>
    <row r="47" spans="1:15" ht="21" customHeight="1" x14ac:dyDescent="0.25">
      <c r="A47" s="11" t="s">
        <v>55</v>
      </c>
      <c r="B47" s="172"/>
      <c r="C47" s="48">
        <v>40</v>
      </c>
      <c r="D47" s="173"/>
      <c r="E47" s="48">
        <v>37</v>
      </c>
      <c r="F47" s="48">
        <v>28</v>
      </c>
      <c r="G47" s="48">
        <v>59</v>
      </c>
      <c r="H47" s="44">
        <v>71</v>
      </c>
      <c r="I47" s="48">
        <v>45</v>
      </c>
      <c r="J47" s="92">
        <v>84</v>
      </c>
      <c r="K47" s="48"/>
      <c r="L47" s="48"/>
      <c r="M47" s="48"/>
      <c r="N47" s="48"/>
      <c r="O47" s="48"/>
    </row>
    <row r="48" spans="1:15" ht="21" customHeight="1" x14ac:dyDescent="0.25">
      <c r="A48" s="11" t="s">
        <v>56</v>
      </c>
      <c r="B48" s="172"/>
      <c r="C48" s="48">
        <v>35</v>
      </c>
      <c r="D48" s="173"/>
      <c r="E48" s="48">
        <v>40</v>
      </c>
      <c r="F48" s="48">
        <v>34</v>
      </c>
      <c r="G48" s="48">
        <v>55</v>
      </c>
      <c r="H48" s="44">
        <v>41</v>
      </c>
      <c r="I48" s="48">
        <v>50</v>
      </c>
      <c r="J48" s="92">
        <v>58</v>
      </c>
      <c r="K48" s="48"/>
      <c r="L48" s="48"/>
      <c r="M48" s="48"/>
      <c r="N48" s="48"/>
      <c r="O48" s="48"/>
    </row>
    <row r="49" spans="1:15" ht="21" customHeight="1" x14ac:dyDescent="0.25">
      <c r="A49" s="11" t="s">
        <v>57</v>
      </c>
      <c r="B49" s="172"/>
      <c r="C49" s="48">
        <v>59</v>
      </c>
      <c r="D49" s="173"/>
      <c r="E49" s="48">
        <v>51</v>
      </c>
      <c r="F49" s="48">
        <v>39</v>
      </c>
      <c r="G49" s="48">
        <v>26</v>
      </c>
      <c r="H49" s="44">
        <v>31</v>
      </c>
      <c r="I49" s="48">
        <v>18</v>
      </c>
      <c r="J49" s="92">
        <v>23</v>
      </c>
      <c r="K49" s="48"/>
      <c r="L49" s="48"/>
      <c r="M49" s="48"/>
      <c r="N49" s="48"/>
      <c r="O49" s="48"/>
    </row>
    <row r="50" spans="1:15" ht="21.75" customHeight="1" x14ac:dyDescent="0.25">
      <c r="A50" s="11" t="s">
        <v>58</v>
      </c>
      <c r="B50" s="172"/>
      <c r="C50" s="48">
        <v>38</v>
      </c>
      <c r="D50" s="173"/>
      <c r="E50" s="48">
        <v>36</v>
      </c>
      <c r="F50" s="48">
        <v>29</v>
      </c>
      <c r="G50" s="48">
        <v>49</v>
      </c>
      <c r="H50" s="48">
        <v>37</v>
      </c>
      <c r="I50" s="48">
        <v>34</v>
      </c>
      <c r="J50" s="92">
        <v>60</v>
      </c>
      <c r="K50" s="48"/>
      <c r="L50" s="48"/>
      <c r="M50" s="48"/>
      <c r="N50" s="48"/>
      <c r="O50" s="48"/>
    </row>
    <row r="51" spans="1:15" ht="21.75" customHeight="1" x14ac:dyDescent="0.25">
      <c r="A51" s="11" t="s">
        <v>20</v>
      </c>
      <c r="B51" s="24"/>
      <c r="C51" s="109">
        <f>SUM(C30:C50)</f>
        <v>3128</v>
      </c>
      <c r="D51" s="174"/>
      <c r="E51" s="109">
        <f t="shared" ref="E51:O51" si="4">SUM(E30:E50)</f>
        <v>3124</v>
      </c>
      <c r="F51" s="109">
        <f t="shared" si="4"/>
        <v>2972</v>
      </c>
      <c r="G51" s="109">
        <f t="shared" si="4"/>
        <v>3112</v>
      </c>
      <c r="H51" s="109">
        <f>SUM(H30:H50)</f>
        <v>3407</v>
      </c>
      <c r="I51" s="109">
        <f t="shared" si="4"/>
        <v>2926</v>
      </c>
      <c r="J51" s="109">
        <f>SUM(J30:J50)</f>
        <v>3316</v>
      </c>
      <c r="K51" s="109"/>
      <c r="L51" s="46">
        <f t="shared" si="4"/>
        <v>0</v>
      </c>
      <c r="M51" s="46">
        <f t="shared" si="4"/>
        <v>0</v>
      </c>
      <c r="N51" s="46">
        <f t="shared" si="4"/>
        <v>0</v>
      </c>
      <c r="O51" s="46">
        <f t="shared" si="4"/>
        <v>0</v>
      </c>
    </row>
    <row r="52" spans="1:15" ht="18" customHeight="1" x14ac:dyDescent="0.25">
      <c r="A52" s="168"/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</row>
    <row r="53" spans="1:15" ht="39" x14ac:dyDescent="0.25">
      <c r="A53" s="12" t="s">
        <v>59</v>
      </c>
      <c r="B53" s="13" t="s">
        <v>3</v>
      </c>
      <c r="C53" s="4" t="s">
        <v>4</v>
      </c>
      <c r="D53" s="65" t="s">
        <v>5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13</v>
      </c>
      <c r="M53" s="4" t="s">
        <v>14</v>
      </c>
      <c r="N53" s="4" t="s">
        <v>15</v>
      </c>
      <c r="O53" s="4" t="s">
        <v>16</v>
      </c>
    </row>
    <row r="54" spans="1:15" ht="21" customHeight="1" x14ac:dyDescent="0.25">
      <c r="A54" s="74" t="s">
        <v>60</v>
      </c>
      <c r="B54" s="175">
        <v>1000</v>
      </c>
      <c r="C54" s="51">
        <v>112</v>
      </c>
      <c r="D54" s="176">
        <v>1700</v>
      </c>
      <c r="E54" s="51">
        <v>112</v>
      </c>
      <c r="F54" s="51">
        <v>133</v>
      </c>
      <c r="G54" s="51">
        <v>122</v>
      </c>
      <c r="H54" s="51">
        <v>111</v>
      </c>
      <c r="I54" s="51">
        <v>100</v>
      </c>
      <c r="J54" s="70">
        <v>105</v>
      </c>
      <c r="K54" s="51"/>
      <c r="L54" s="51"/>
      <c r="M54" s="51"/>
      <c r="N54" s="51"/>
      <c r="O54" s="51"/>
    </row>
    <row r="55" spans="1:15" ht="19.5" customHeight="1" x14ac:dyDescent="0.25">
      <c r="A55" s="74" t="s">
        <v>61</v>
      </c>
      <c r="B55" s="177"/>
      <c r="C55" s="51">
        <v>2322</v>
      </c>
      <c r="D55" s="178"/>
      <c r="E55" s="51">
        <v>2322</v>
      </c>
      <c r="F55" s="51">
        <v>2036</v>
      </c>
      <c r="G55" s="51">
        <v>2365</v>
      </c>
      <c r="H55" s="51">
        <v>2230</v>
      </c>
      <c r="I55" s="51">
        <v>1820</v>
      </c>
      <c r="J55" s="70">
        <v>1976</v>
      </c>
      <c r="K55" s="51"/>
      <c r="L55" s="51"/>
      <c r="M55" s="51"/>
      <c r="N55" s="51"/>
      <c r="O55" s="51"/>
    </row>
    <row r="56" spans="1:15" ht="18" customHeight="1" x14ac:dyDescent="0.25">
      <c r="A56" s="74" t="s">
        <v>62</v>
      </c>
      <c r="B56" s="177"/>
      <c r="C56" s="51">
        <v>0</v>
      </c>
      <c r="D56" s="178"/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70">
        <v>0</v>
      </c>
      <c r="K56" s="51"/>
      <c r="L56" s="51"/>
      <c r="M56" s="51"/>
      <c r="N56" s="51"/>
      <c r="O56" s="51"/>
    </row>
    <row r="57" spans="1:15" ht="18.75" customHeight="1" x14ac:dyDescent="0.25">
      <c r="A57" s="74" t="s">
        <v>63</v>
      </c>
      <c r="B57" s="177"/>
      <c r="C57" s="51">
        <v>0</v>
      </c>
      <c r="D57" s="178"/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70">
        <v>0</v>
      </c>
      <c r="K57" s="51"/>
      <c r="L57" s="51"/>
      <c r="M57" s="51"/>
      <c r="N57" s="51"/>
      <c r="O57" s="51"/>
    </row>
    <row r="58" spans="1:15" ht="19.5" customHeight="1" x14ac:dyDescent="0.25">
      <c r="A58" s="74" t="s">
        <v>64</v>
      </c>
      <c r="B58" s="177"/>
      <c r="C58" s="51">
        <v>34</v>
      </c>
      <c r="D58" s="178"/>
      <c r="E58" s="51">
        <v>34</v>
      </c>
      <c r="F58" s="51">
        <v>29</v>
      </c>
      <c r="G58" s="51">
        <v>71</v>
      </c>
      <c r="H58" s="51">
        <v>31</v>
      </c>
      <c r="I58" s="51">
        <v>16</v>
      </c>
      <c r="J58" s="70">
        <v>40</v>
      </c>
      <c r="K58" s="51"/>
      <c r="L58" s="51"/>
      <c r="M58" s="51"/>
      <c r="N58" s="51"/>
      <c r="O58" s="51"/>
    </row>
    <row r="59" spans="1:15" ht="19.5" customHeight="1" x14ac:dyDescent="0.25">
      <c r="A59" s="74" t="s">
        <v>65</v>
      </c>
      <c r="B59" s="177"/>
      <c r="C59" s="51">
        <v>0</v>
      </c>
      <c r="D59" s="178"/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70">
        <v>0</v>
      </c>
      <c r="K59" s="51"/>
      <c r="L59" s="51"/>
      <c r="M59" s="51"/>
      <c r="N59" s="51"/>
      <c r="O59" s="51"/>
    </row>
    <row r="60" spans="1:15" ht="19.5" customHeight="1" x14ac:dyDescent="0.25">
      <c r="A60" s="9" t="s">
        <v>66</v>
      </c>
      <c r="B60" s="177"/>
      <c r="C60" s="51">
        <v>0</v>
      </c>
      <c r="D60" s="178"/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70">
        <v>0</v>
      </c>
      <c r="K60" s="51"/>
      <c r="L60" s="51"/>
      <c r="M60" s="51"/>
      <c r="N60" s="51"/>
      <c r="O60" s="51"/>
    </row>
    <row r="61" spans="1:15" ht="19.5" customHeight="1" x14ac:dyDescent="0.25">
      <c r="A61" s="9" t="s">
        <v>67</v>
      </c>
      <c r="B61" s="177"/>
      <c r="C61" s="51">
        <v>0</v>
      </c>
      <c r="D61" s="178"/>
      <c r="E61" s="51">
        <v>0</v>
      </c>
      <c r="F61" s="51">
        <v>14</v>
      </c>
      <c r="G61" s="51">
        <v>100</v>
      </c>
      <c r="H61" s="51">
        <v>97</v>
      </c>
      <c r="I61" s="51">
        <v>59</v>
      </c>
      <c r="J61" s="70">
        <v>61</v>
      </c>
      <c r="K61" s="51"/>
      <c r="L61" s="51"/>
      <c r="M61" s="51"/>
      <c r="N61" s="51"/>
      <c r="O61" s="51"/>
    </row>
    <row r="62" spans="1:15" ht="18" customHeight="1" x14ac:dyDescent="0.25">
      <c r="A62" s="9" t="s">
        <v>68</v>
      </c>
      <c r="B62" s="177"/>
      <c r="C62" s="51">
        <v>0</v>
      </c>
      <c r="D62" s="178"/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70">
        <v>0</v>
      </c>
      <c r="K62" s="51"/>
      <c r="L62" s="51"/>
      <c r="M62" s="51"/>
      <c r="N62" s="51"/>
      <c r="O62" s="51"/>
    </row>
    <row r="63" spans="1:15" ht="18" customHeight="1" x14ac:dyDescent="0.25">
      <c r="A63" s="9" t="s">
        <v>20</v>
      </c>
      <c r="B63" s="24"/>
      <c r="C63" s="109">
        <f>SUM(C54:C62)</f>
        <v>2468</v>
      </c>
      <c r="D63" s="174"/>
      <c r="E63" s="109">
        <f>SUM(E54:E62)</f>
        <v>2468</v>
      </c>
      <c r="F63" s="109">
        <f>SUM(F54:F62)</f>
        <v>2212</v>
      </c>
      <c r="G63" s="109">
        <f t="shared" ref="G63:O63" si="5">SUM(G54:G62)</f>
        <v>2658</v>
      </c>
      <c r="H63" s="109">
        <f t="shared" si="5"/>
        <v>2469</v>
      </c>
      <c r="I63" s="109">
        <f t="shared" si="5"/>
        <v>1995</v>
      </c>
      <c r="J63" s="109">
        <f t="shared" si="5"/>
        <v>2182</v>
      </c>
      <c r="K63" s="131">
        <f t="shared" si="5"/>
        <v>0</v>
      </c>
      <c r="L63" s="49">
        <f t="shared" si="5"/>
        <v>0</v>
      </c>
      <c r="M63" s="49">
        <f t="shared" si="5"/>
        <v>0</v>
      </c>
      <c r="N63" s="49">
        <f t="shared" si="5"/>
        <v>0</v>
      </c>
      <c r="O63" s="49">
        <f t="shared" si="5"/>
        <v>0</v>
      </c>
    </row>
    <row r="64" spans="1:15" ht="20.25" customHeight="1" x14ac:dyDescent="0.25">
      <c r="A64" s="179"/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</row>
    <row r="65" spans="1:15" ht="39" x14ac:dyDescent="0.25">
      <c r="A65" s="25" t="s">
        <v>69</v>
      </c>
      <c r="B65" s="26" t="s">
        <v>3</v>
      </c>
      <c r="C65" s="4" t="s">
        <v>4</v>
      </c>
      <c r="D65" s="65" t="s">
        <v>5</v>
      </c>
      <c r="E65" s="4" t="s">
        <v>6</v>
      </c>
      <c r="F65" s="4" t="s">
        <v>7</v>
      </c>
      <c r="G65" s="4" t="s">
        <v>8</v>
      </c>
      <c r="H65" s="4" t="s">
        <v>9</v>
      </c>
      <c r="I65" s="4" t="s">
        <v>10</v>
      </c>
      <c r="J65" s="4" t="s">
        <v>11</v>
      </c>
      <c r="K65" s="4" t="s">
        <v>12</v>
      </c>
      <c r="L65" s="4" t="s">
        <v>13</v>
      </c>
      <c r="M65" s="4" t="s">
        <v>14</v>
      </c>
      <c r="N65" s="4" t="s">
        <v>15</v>
      </c>
      <c r="O65" s="4" t="s">
        <v>16</v>
      </c>
    </row>
    <row r="66" spans="1:15" ht="21.75" customHeight="1" x14ac:dyDescent="0.25">
      <c r="A66" s="23" t="s">
        <v>70</v>
      </c>
      <c r="B66" s="114">
        <v>456</v>
      </c>
      <c r="C66" s="48">
        <v>76</v>
      </c>
      <c r="D66" s="103">
        <v>365</v>
      </c>
      <c r="E66" s="48">
        <v>52</v>
      </c>
      <c r="F66" s="48">
        <v>161</v>
      </c>
      <c r="G66" s="48">
        <v>420</v>
      </c>
      <c r="H66" s="48">
        <v>431</v>
      </c>
      <c r="I66" s="48">
        <v>389</v>
      </c>
      <c r="J66" s="48">
        <v>541</v>
      </c>
      <c r="K66" s="104"/>
      <c r="L66" s="69"/>
      <c r="M66" s="69"/>
      <c r="N66" s="69"/>
      <c r="O66" s="69"/>
    </row>
    <row r="67" spans="1:15" ht="16.5" customHeight="1" x14ac:dyDescent="0.25">
      <c r="A67" s="168"/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</row>
    <row r="68" spans="1:15" ht="39" x14ac:dyDescent="0.25">
      <c r="A68" s="14" t="s">
        <v>71</v>
      </c>
      <c r="B68" s="2" t="s">
        <v>3</v>
      </c>
      <c r="C68" s="4" t="s">
        <v>4</v>
      </c>
      <c r="D68" s="65" t="s">
        <v>5</v>
      </c>
      <c r="E68" s="4" t="s">
        <v>6</v>
      </c>
      <c r="F68" s="4" t="s">
        <v>7</v>
      </c>
      <c r="G68" s="4" t="s">
        <v>8</v>
      </c>
      <c r="H68" s="4" t="s">
        <v>9</v>
      </c>
      <c r="I68" s="4" t="s">
        <v>10</v>
      </c>
      <c r="J68" s="4" t="s">
        <v>11</v>
      </c>
      <c r="K68" s="4" t="s">
        <v>12</v>
      </c>
      <c r="L68" s="4" t="s">
        <v>13</v>
      </c>
      <c r="M68" s="4" t="s">
        <v>14</v>
      </c>
      <c r="N68" s="4" t="s">
        <v>15</v>
      </c>
      <c r="O68" s="4" t="s">
        <v>16</v>
      </c>
    </row>
    <row r="69" spans="1:15" ht="16.5" customHeight="1" x14ac:dyDescent="0.25">
      <c r="A69" s="47" t="s">
        <v>72</v>
      </c>
      <c r="B69" s="105">
        <v>100</v>
      </c>
      <c r="C69" s="48">
        <v>107</v>
      </c>
      <c r="D69" s="100">
        <v>100</v>
      </c>
      <c r="E69" s="48">
        <v>27</v>
      </c>
      <c r="F69" s="48">
        <v>91</v>
      </c>
      <c r="G69" s="48">
        <v>100</v>
      </c>
      <c r="H69" s="48">
        <v>101</v>
      </c>
      <c r="I69" s="92">
        <v>100</v>
      </c>
      <c r="J69" s="92">
        <v>113</v>
      </c>
      <c r="K69" s="92"/>
      <c r="L69" s="92"/>
      <c r="M69" s="92"/>
      <c r="N69" s="92"/>
      <c r="O69" s="92"/>
    </row>
    <row r="70" spans="1:15" ht="16.5" customHeight="1" x14ac:dyDescent="0.25">
      <c r="A70" s="47" t="s">
        <v>73</v>
      </c>
      <c r="B70" s="105">
        <v>130</v>
      </c>
      <c r="C70" s="48">
        <v>137</v>
      </c>
      <c r="D70" s="100">
        <v>80</v>
      </c>
      <c r="E70" s="48">
        <v>33</v>
      </c>
      <c r="F70" s="48">
        <v>75</v>
      </c>
      <c r="G70" s="48">
        <v>88</v>
      </c>
      <c r="H70" s="48">
        <v>83</v>
      </c>
      <c r="I70" s="92">
        <v>90</v>
      </c>
      <c r="J70" s="92">
        <v>97</v>
      </c>
      <c r="K70" s="92"/>
      <c r="L70" s="92"/>
      <c r="M70" s="92"/>
      <c r="N70" s="92"/>
      <c r="O70" s="92"/>
    </row>
    <row r="71" spans="1:15" ht="16.5" customHeight="1" x14ac:dyDescent="0.25">
      <c r="A71" s="47" t="s">
        <v>74</v>
      </c>
      <c r="B71" s="105">
        <v>30</v>
      </c>
      <c r="C71" s="48">
        <v>0</v>
      </c>
      <c r="D71" s="100">
        <v>20</v>
      </c>
      <c r="E71" s="48">
        <v>0</v>
      </c>
      <c r="F71" s="48">
        <v>0</v>
      </c>
      <c r="G71" s="48">
        <v>0</v>
      </c>
      <c r="H71" s="48">
        <v>0</v>
      </c>
      <c r="I71" s="92">
        <v>0</v>
      </c>
      <c r="J71" s="92">
        <v>0</v>
      </c>
      <c r="K71" s="92"/>
      <c r="L71" s="92"/>
      <c r="M71" s="92"/>
      <c r="N71" s="92"/>
      <c r="O71" s="92"/>
    </row>
    <row r="72" spans="1:15" ht="30.75" x14ac:dyDescent="0.25">
      <c r="A72" s="64" t="s">
        <v>75</v>
      </c>
      <c r="B72" s="105">
        <v>250</v>
      </c>
      <c r="C72" s="48">
        <v>308</v>
      </c>
      <c r="D72" s="100">
        <v>125</v>
      </c>
      <c r="E72" s="48">
        <v>116</v>
      </c>
      <c r="F72" s="48">
        <v>220</v>
      </c>
      <c r="G72" s="48">
        <v>160</v>
      </c>
      <c r="H72" s="48">
        <v>0</v>
      </c>
      <c r="I72" s="92">
        <v>0</v>
      </c>
      <c r="J72" s="92">
        <v>115</v>
      </c>
      <c r="K72" s="92"/>
      <c r="L72" s="92"/>
      <c r="M72" s="92"/>
      <c r="N72" s="92"/>
      <c r="O72" s="92"/>
    </row>
    <row r="73" spans="1:15" ht="16.5" customHeight="1" x14ac:dyDescent="0.25">
      <c r="A73" s="47" t="s">
        <v>76</v>
      </c>
      <c r="B73" s="105">
        <v>100</v>
      </c>
      <c r="C73" s="48">
        <v>106</v>
      </c>
      <c r="D73" s="100">
        <v>60</v>
      </c>
      <c r="E73" s="48">
        <v>74</v>
      </c>
      <c r="F73" s="48">
        <v>108</v>
      </c>
      <c r="G73" s="48">
        <v>112</v>
      </c>
      <c r="H73" s="48">
        <v>120</v>
      </c>
      <c r="I73" s="92">
        <v>120</v>
      </c>
      <c r="J73" s="92">
        <v>128</v>
      </c>
      <c r="K73" s="92"/>
      <c r="L73" s="92"/>
      <c r="M73" s="92"/>
      <c r="N73" s="92"/>
      <c r="O73" s="92"/>
    </row>
    <row r="74" spans="1:15" ht="16.5" customHeight="1" x14ac:dyDescent="0.25">
      <c r="A74" s="47" t="s">
        <v>77</v>
      </c>
      <c r="B74" s="105">
        <v>180</v>
      </c>
      <c r="C74" s="48">
        <v>151</v>
      </c>
      <c r="D74" s="100">
        <v>80</v>
      </c>
      <c r="E74" s="48">
        <v>31</v>
      </c>
      <c r="F74" s="48">
        <v>112</v>
      </c>
      <c r="G74" s="48">
        <v>104</v>
      </c>
      <c r="H74" s="48">
        <v>116</v>
      </c>
      <c r="I74" s="92">
        <v>120</v>
      </c>
      <c r="J74" s="92">
        <v>124</v>
      </c>
      <c r="K74" s="92"/>
      <c r="L74" s="92"/>
      <c r="M74" s="92"/>
      <c r="N74" s="92"/>
      <c r="O74" s="92"/>
    </row>
    <row r="75" spans="1:15" s="62" customFormat="1" ht="16.5" customHeight="1" x14ac:dyDescent="0.25">
      <c r="A75" s="47" t="s">
        <v>78</v>
      </c>
      <c r="B75" s="105">
        <v>300</v>
      </c>
      <c r="C75" s="48">
        <v>315</v>
      </c>
      <c r="D75" s="100" t="s">
        <v>23</v>
      </c>
      <c r="E75" s="100" t="s">
        <v>23</v>
      </c>
      <c r="F75" s="100" t="s">
        <v>23</v>
      </c>
      <c r="G75" s="100" t="s">
        <v>23</v>
      </c>
      <c r="H75" s="100" t="s">
        <v>23</v>
      </c>
      <c r="I75" s="105" t="s">
        <v>23</v>
      </c>
      <c r="J75" s="105" t="s">
        <v>23</v>
      </c>
      <c r="K75" s="105" t="s">
        <v>23</v>
      </c>
      <c r="L75" s="105" t="s">
        <v>23</v>
      </c>
      <c r="M75" s="105" t="s">
        <v>23</v>
      </c>
      <c r="N75" s="105" t="s">
        <v>23</v>
      </c>
      <c r="O75" s="105" t="s">
        <v>23</v>
      </c>
    </row>
    <row r="76" spans="1:15" ht="16.5" customHeight="1" x14ac:dyDescent="0.25">
      <c r="A76" s="47" t="s">
        <v>79</v>
      </c>
      <c r="B76" s="105">
        <v>600</v>
      </c>
      <c r="C76" s="48">
        <v>704</v>
      </c>
      <c r="D76" s="100" t="s">
        <v>23</v>
      </c>
      <c r="E76" s="100" t="s">
        <v>23</v>
      </c>
      <c r="F76" s="100" t="s">
        <v>23</v>
      </c>
      <c r="G76" s="100" t="s">
        <v>23</v>
      </c>
      <c r="H76" s="100" t="s">
        <v>23</v>
      </c>
      <c r="I76" s="105" t="s">
        <v>23</v>
      </c>
      <c r="J76" s="105" t="s">
        <v>23</v>
      </c>
      <c r="K76" s="105" t="s">
        <v>23</v>
      </c>
      <c r="L76" s="105" t="s">
        <v>23</v>
      </c>
      <c r="M76" s="105" t="s">
        <v>23</v>
      </c>
      <c r="N76" s="105" t="s">
        <v>23</v>
      </c>
      <c r="O76" s="105" t="s">
        <v>23</v>
      </c>
    </row>
    <row r="77" spans="1:15" ht="16.5" customHeight="1" x14ac:dyDescent="0.25">
      <c r="A77" s="47" t="s">
        <v>80</v>
      </c>
      <c r="B77" s="105">
        <v>100</v>
      </c>
      <c r="C77" s="48">
        <v>132</v>
      </c>
      <c r="D77" s="100" t="s">
        <v>23</v>
      </c>
      <c r="E77" s="100" t="s">
        <v>23</v>
      </c>
      <c r="F77" s="100" t="s">
        <v>23</v>
      </c>
      <c r="G77" s="100" t="s">
        <v>23</v>
      </c>
      <c r="H77" s="100" t="s">
        <v>23</v>
      </c>
      <c r="I77" s="105" t="s">
        <v>23</v>
      </c>
      <c r="J77" s="105" t="s">
        <v>23</v>
      </c>
      <c r="K77" s="105" t="s">
        <v>23</v>
      </c>
      <c r="L77" s="105" t="s">
        <v>23</v>
      </c>
      <c r="M77" s="105" t="s">
        <v>23</v>
      </c>
      <c r="N77" s="105" t="s">
        <v>23</v>
      </c>
      <c r="O77" s="105" t="s">
        <v>23</v>
      </c>
    </row>
    <row r="78" spans="1:15" ht="16.5" customHeight="1" x14ac:dyDescent="0.25">
      <c r="A78" s="47" t="s">
        <v>20</v>
      </c>
      <c r="B78" s="105">
        <f>SUM(B69:B74)</f>
        <v>790</v>
      </c>
      <c r="C78" s="100">
        <f t="shared" ref="C78:O78" si="6">SUM(C69:C74)</f>
        <v>809</v>
      </c>
      <c r="D78" s="100">
        <f t="shared" si="6"/>
        <v>465</v>
      </c>
      <c r="E78" s="100">
        <f t="shared" si="6"/>
        <v>281</v>
      </c>
      <c r="F78" s="100">
        <f t="shared" si="6"/>
        <v>606</v>
      </c>
      <c r="G78" s="100">
        <f t="shared" si="6"/>
        <v>564</v>
      </c>
      <c r="H78" s="100">
        <f t="shared" si="6"/>
        <v>420</v>
      </c>
      <c r="I78" s="105">
        <f t="shared" si="6"/>
        <v>430</v>
      </c>
      <c r="J78" s="105">
        <f>SUM(J69:J77)</f>
        <v>577</v>
      </c>
      <c r="K78" s="105">
        <f>SUM(K69:K77)</f>
        <v>0</v>
      </c>
      <c r="L78" s="105">
        <f t="shared" si="6"/>
        <v>0</v>
      </c>
      <c r="M78" s="105">
        <f t="shared" si="6"/>
        <v>0</v>
      </c>
      <c r="N78" s="105">
        <f t="shared" si="6"/>
        <v>0</v>
      </c>
      <c r="O78" s="105">
        <f t="shared" si="6"/>
        <v>0</v>
      </c>
    </row>
    <row r="79" spans="1:15" ht="39" x14ac:dyDescent="0.25">
      <c r="A79" s="14" t="s">
        <v>81</v>
      </c>
      <c r="B79" s="2" t="s">
        <v>3</v>
      </c>
      <c r="C79" s="4" t="s">
        <v>4</v>
      </c>
      <c r="D79" s="65" t="s">
        <v>5</v>
      </c>
      <c r="E79" s="4" t="s">
        <v>6</v>
      </c>
      <c r="F79" s="4" t="s">
        <v>7</v>
      </c>
      <c r="G79" s="4" t="s">
        <v>8</v>
      </c>
      <c r="H79" s="4" t="s">
        <v>9</v>
      </c>
      <c r="I79" s="4" t="s">
        <v>10</v>
      </c>
      <c r="J79" s="4" t="s">
        <v>11</v>
      </c>
      <c r="K79" s="4" t="s">
        <v>12</v>
      </c>
      <c r="L79" s="4" t="s">
        <v>13</v>
      </c>
      <c r="M79" s="4" t="s">
        <v>14</v>
      </c>
      <c r="N79" s="4" t="s">
        <v>15</v>
      </c>
      <c r="O79" s="4" t="s">
        <v>16</v>
      </c>
    </row>
    <row r="80" spans="1:15" ht="21" customHeight="1" x14ac:dyDescent="0.25">
      <c r="A80" s="15" t="s">
        <v>82</v>
      </c>
      <c r="B80" s="110">
        <v>100</v>
      </c>
      <c r="C80" s="51">
        <v>2</v>
      </c>
      <c r="D80" s="100">
        <v>100</v>
      </c>
      <c r="E80" s="51">
        <v>27</v>
      </c>
      <c r="F80" s="51">
        <v>33</v>
      </c>
      <c r="G80" s="51">
        <v>33</v>
      </c>
      <c r="H80" s="51">
        <v>43</v>
      </c>
      <c r="I80" s="51">
        <v>43</v>
      </c>
      <c r="J80" s="51">
        <v>64</v>
      </c>
      <c r="K80" s="51"/>
      <c r="L80" s="51"/>
      <c r="M80" s="51"/>
      <c r="N80" s="51"/>
      <c r="O80" s="51"/>
    </row>
    <row r="81" spans="1:16" ht="21" customHeight="1" x14ac:dyDescent="0.25">
      <c r="A81" s="15" t="s">
        <v>83</v>
      </c>
      <c r="B81" s="106">
        <v>130</v>
      </c>
      <c r="C81" s="51">
        <v>50</v>
      </c>
      <c r="D81" s="100">
        <v>80</v>
      </c>
      <c r="E81" s="51">
        <v>34</v>
      </c>
      <c r="F81" s="51">
        <v>8</v>
      </c>
      <c r="G81" s="51">
        <v>34</v>
      </c>
      <c r="H81" s="51">
        <v>43</v>
      </c>
      <c r="I81" s="51">
        <v>43</v>
      </c>
      <c r="J81" s="51">
        <v>62</v>
      </c>
      <c r="K81" s="51"/>
      <c r="L81" s="51"/>
      <c r="M81" s="51"/>
      <c r="N81" s="51"/>
      <c r="O81" s="51"/>
    </row>
    <row r="82" spans="1:16" ht="19.5" customHeight="1" x14ac:dyDescent="0.25">
      <c r="A82" s="138" t="s">
        <v>84</v>
      </c>
      <c r="B82" s="106">
        <v>30</v>
      </c>
      <c r="C82" s="107">
        <v>0</v>
      </c>
      <c r="D82" s="100">
        <v>20</v>
      </c>
      <c r="E82" s="107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/>
      <c r="L82" s="51"/>
      <c r="M82" s="51"/>
      <c r="N82" s="51"/>
      <c r="O82" s="51"/>
    </row>
    <row r="83" spans="1:16" ht="30" x14ac:dyDescent="0.25">
      <c r="A83" s="139" t="s">
        <v>85</v>
      </c>
      <c r="B83" s="106">
        <v>250</v>
      </c>
      <c r="C83" s="51">
        <v>99</v>
      </c>
      <c r="D83" s="100">
        <v>125</v>
      </c>
      <c r="E83" s="51">
        <v>210</v>
      </c>
      <c r="F83" s="51">
        <v>205</v>
      </c>
      <c r="G83" s="51">
        <v>112</v>
      </c>
      <c r="H83" s="51">
        <v>232</v>
      </c>
      <c r="I83" s="51">
        <v>253</v>
      </c>
      <c r="J83" s="51">
        <v>217</v>
      </c>
      <c r="K83" s="51"/>
      <c r="L83" s="51"/>
      <c r="M83" s="51"/>
      <c r="N83" s="51"/>
      <c r="O83" s="51"/>
    </row>
    <row r="84" spans="1:16" ht="20.25" customHeight="1" x14ac:dyDescent="0.25">
      <c r="A84" s="138" t="s">
        <v>86</v>
      </c>
      <c r="B84" s="106">
        <v>100</v>
      </c>
      <c r="C84" s="51">
        <v>34</v>
      </c>
      <c r="D84" s="100">
        <v>60</v>
      </c>
      <c r="E84" s="51">
        <v>79</v>
      </c>
      <c r="F84" s="51">
        <v>70</v>
      </c>
      <c r="G84" s="51">
        <v>105</v>
      </c>
      <c r="H84" s="51">
        <v>96</v>
      </c>
      <c r="I84" s="51">
        <v>93</v>
      </c>
      <c r="J84" s="51">
        <v>91</v>
      </c>
      <c r="K84" s="51"/>
      <c r="L84" s="51"/>
      <c r="M84" s="51"/>
      <c r="N84" s="51"/>
      <c r="O84" s="51"/>
    </row>
    <row r="85" spans="1:16" ht="21" customHeight="1" x14ac:dyDescent="0.25">
      <c r="A85" s="138" t="s">
        <v>87</v>
      </c>
      <c r="B85" s="106">
        <v>180</v>
      </c>
      <c r="C85" s="51">
        <v>34</v>
      </c>
      <c r="D85" s="100">
        <v>80</v>
      </c>
      <c r="E85" s="51">
        <v>31</v>
      </c>
      <c r="F85" s="51">
        <v>17</v>
      </c>
      <c r="G85" s="51">
        <v>62</v>
      </c>
      <c r="H85" s="51">
        <v>57</v>
      </c>
      <c r="I85" s="51">
        <v>72</v>
      </c>
      <c r="J85" s="51">
        <v>69</v>
      </c>
      <c r="K85" s="51"/>
      <c r="L85" s="51"/>
      <c r="M85" s="51"/>
      <c r="N85" s="51"/>
      <c r="O85" s="51"/>
    </row>
    <row r="86" spans="1:16" ht="22.5" customHeight="1" x14ac:dyDescent="0.25">
      <c r="A86" s="138" t="s">
        <v>78</v>
      </c>
      <c r="B86" s="106">
        <v>300</v>
      </c>
      <c r="C86" s="51">
        <v>159</v>
      </c>
      <c r="D86" s="100" t="s">
        <v>23</v>
      </c>
      <c r="E86" s="100" t="s">
        <v>23</v>
      </c>
      <c r="F86" s="100" t="s">
        <v>23</v>
      </c>
      <c r="G86" s="100" t="s">
        <v>23</v>
      </c>
      <c r="H86" s="100" t="s">
        <v>23</v>
      </c>
      <c r="I86" s="100" t="s">
        <v>23</v>
      </c>
      <c r="J86" s="100" t="s">
        <v>23</v>
      </c>
      <c r="K86" s="100" t="s">
        <v>23</v>
      </c>
      <c r="L86" s="100" t="s">
        <v>23</v>
      </c>
      <c r="M86" s="100" t="s">
        <v>23</v>
      </c>
      <c r="N86" s="100" t="s">
        <v>23</v>
      </c>
      <c r="O86" s="100" t="s">
        <v>23</v>
      </c>
    </row>
    <row r="87" spans="1:16" ht="20.25" customHeight="1" x14ac:dyDescent="0.25">
      <c r="A87" s="138" t="s">
        <v>79</v>
      </c>
      <c r="B87" s="106">
        <v>600</v>
      </c>
      <c r="C87" s="51">
        <v>1163</v>
      </c>
      <c r="D87" s="100" t="s">
        <v>88</v>
      </c>
      <c r="E87" s="100" t="s">
        <v>88</v>
      </c>
      <c r="F87" s="100" t="s">
        <v>88</v>
      </c>
      <c r="G87" s="100" t="s">
        <v>23</v>
      </c>
      <c r="H87" s="100" t="s">
        <v>23</v>
      </c>
      <c r="I87" s="100" t="s">
        <v>23</v>
      </c>
      <c r="J87" s="100" t="s">
        <v>23</v>
      </c>
      <c r="K87" s="100" t="s">
        <v>23</v>
      </c>
      <c r="L87" s="100" t="s">
        <v>88</v>
      </c>
      <c r="M87" s="100" t="s">
        <v>88</v>
      </c>
      <c r="N87" s="100" t="s">
        <v>88</v>
      </c>
      <c r="O87" s="100" t="s">
        <v>88</v>
      </c>
    </row>
    <row r="88" spans="1:16" ht="21.75" customHeight="1" x14ac:dyDescent="0.25">
      <c r="A88" s="138" t="s">
        <v>80</v>
      </c>
      <c r="B88" s="106">
        <v>100</v>
      </c>
      <c r="C88" s="51" t="s">
        <v>23</v>
      </c>
      <c r="D88" s="100" t="s">
        <v>23</v>
      </c>
      <c r="E88" s="100" t="s">
        <v>23</v>
      </c>
      <c r="F88" s="100" t="s">
        <v>23</v>
      </c>
      <c r="G88" s="100" t="s">
        <v>23</v>
      </c>
      <c r="H88" s="100" t="s">
        <v>23</v>
      </c>
      <c r="I88" s="100" t="s">
        <v>23</v>
      </c>
      <c r="J88" s="100" t="s">
        <v>23</v>
      </c>
      <c r="K88" s="100" t="s">
        <v>23</v>
      </c>
      <c r="L88" s="100" t="s">
        <v>23</v>
      </c>
      <c r="M88" s="100" t="s">
        <v>23</v>
      </c>
      <c r="N88" s="100" t="s">
        <v>23</v>
      </c>
      <c r="O88" s="100" t="s">
        <v>23</v>
      </c>
    </row>
    <row r="89" spans="1:16" ht="20.25" customHeight="1" x14ac:dyDescent="0.25">
      <c r="A89" s="32" t="s">
        <v>27</v>
      </c>
      <c r="B89" s="108">
        <v>1790</v>
      </c>
      <c r="C89" s="109">
        <f>SUM(C80:C85)</f>
        <v>219</v>
      </c>
      <c r="D89" s="108">
        <v>465</v>
      </c>
      <c r="E89" s="109">
        <f t="shared" ref="E89:O89" si="7">SUM(E80:E85)</f>
        <v>381</v>
      </c>
      <c r="F89" s="109">
        <f>SUM(F80:F85)</f>
        <v>333</v>
      </c>
      <c r="G89" s="109">
        <f>SUM(G80:G87)</f>
        <v>346</v>
      </c>
      <c r="H89" s="109">
        <f>SUM(H80:H87)</f>
        <v>471</v>
      </c>
      <c r="I89" s="109">
        <f>SUM(I80:I85)</f>
        <v>504</v>
      </c>
      <c r="J89" s="109">
        <f>SUM(J80:J85)</f>
        <v>503</v>
      </c>
      <c r="K89" s="109">
        <f>SUM(K80:K85)</f>
        <v>0</v>
      </c>
      <c r="L89" s="109">
        <f t="shared" si="7"/>
        <v>0</v>
      </c>
      <c r="M89" s="109">
        <f t="shared" si="7"/>
        <v>0</v>
      </c>
      <c r="N89" s="109">
        <f t="shared" si="7"/>
        <v>0</v>
      </c>
      <c r="O89" s="109">
        <f t="shared" si="7"/>
        <v>0</v>
      </c>
    </row>
    <row r="90" spans="1:16" ht="17.25" customHeight="1" x14ac:dyDescent="0.25">
      <c r="A90" s="168"/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</row>
    <row r="91" spans="1:16" ht="39" x14ac:dyDescent="0.25">
      <c r="A91" s="14" t="s">
        <v>89</v>
      </c>
      <c r="B91" s="1" t="s">
        <v>3</v>
      </c>
      <c r="C91" s="4" t="s">
        <v>4</v>
      </c>
      <c r="D91" s="65" t="s">
        <v>5</v>
      </c>
      <c r="E91" s="4" t="s">
        <v>6</v>
      </c>
      <c r="F91" s="4" t="s">
        <v>7</v>
      </c>
      <c r="G91" s="4" t="s">
        <v>8</v>
      </c>
      <c r="H91" s="4" t="s">
        <v>9</v>
      </c>
      <c r="I91" s="4" t="s">
        <v>10</v>
      </c>
      <c r="J91" s="4" t="s">
        <v>11</v>
      </c>
      <c r="K91" s="4" t="s">
        <v>12</v>
      </c>
      <c r="L91" s="4" t="s">
        <v>13</v>
      </c>
      <c r="M91" s="4" t="s">
        <v>14</v>
      </c>
      <c r="N91" s="4" t="s">
        <v>15</v>
      </c>
      <c r="O91" s="4" t="s">
        <v>16</v>
      </c>
    </row>
    <row r="92" spans="1:16" s="63" customFormat="1" ht="18.75" customHeight="1" x14ac:dyDescent="0.25">
      <c r="A92" s="15" t="s">
        <v>82</v>
      </c>
      <c r="B92" s="24" t="s">
        <v>90</v>
      </c>
      <c r="C92" s="107">
        <v>13</v>
      </c>
      <c r="D92" s="110" t="s">
        <v>90</v>
      </c>
      <c r="E92" s="107">
        <v>15</v>
      </c>
      <c r="F92" s="107">
        <v>14</v>
      </c>
      <c r="G92" s="107">
        <v>10</v>
      </c>
      <c r="H92" s="107">
        <v>13</v>
      </c>
      <c r="I92" s="51">
        <v>17</v>
      </c>
      <c r="J92" s="107">
        <v>26</v>
      </c>
      <c r="K92" s="107"/>
      <c r="L92" s="107"/>
      <c r="M92" s="107"/>
      <c r="N92" s="107"/>
      <c r="O92" s="107"/>
      <c r="P92" s="130"/>
    </row>
    <row r="93" spans="1:16" s="63" customFormat="1" ht="20.25" customHeight="1" x14ac:dyDescent="0.25">
      <c r="A93" s="138" t="s">
        <v>83</v>
      </c>
      <c r="B93" s="24" t="s">
        <v>90</v>
      </c>
      <c r="C93" s="107">
        <v>156</v>
      </c>
      <c r="D93" s="110" t="s">
        <v>90</v>
      </c>
      <c r="E93" s="107">
        <v>123</v>
      </c>
      <c r="F93" s="107">
        <v>136</v>
      </c>
      <c r="G93" s="107">
        <v>174</v>
      </c>
      <c r="H93" s="107">
        <v>159</v>
      </c>
      <c r="I93" s="51">
        <v>171</v>
      </c>
      <c r="J93" s="107">
        <v>182</v>
      </c>
      <c r="K93" s="107"/>
      <c r="L93" s="107"/>
      <c r="M93" s="107"/>
      <c r="N93" s="107"/>
      <c r="O93" s="107"/>
    </row>
    <row r="94" spans="1:16" s="63" customFormat="1" ht="18" customHeight="1" x14ac:dyDescent="0.25">
      <c r="A94" s="138" t="s">
        <v>84</v>
      </c>
      <c r="B94" s="24" t="s">
        <v>90</v>
      </c>
      <c r="C94" s="107">
        <v>0</v>
      </c>
      <c r="D94" s="110"/>
      <c r="E94" s="107">
        <v>0</v>
      </c>
      <c r="F94" s="107">
        <v>0</v>
      </c>
      <c r="G94" s="107">
        <v>0</v>
      </c>
      <c r="H94" s="107">
        <v>0</v>
      </c>
      <c r="I94" s="51">
        <v>0</v>
      </c>
      <c r="J94" s="107">
        <v>0</v>
      </c>
      <c r="K94" s="107"/>
      <c r="L94" s="107"/>
      <c r="M94" s="107"/>
      <c r="N94" s="107"/>
      <c r="O94" s="107"/>
      <c r="P94" s="130"/>
    </row>
    <row r="95" spans="1:16" ht="20.25" customHeight="1" x14ac:dyDescent="0.25">
      <c r="A95" s="138" t="s">
        <v>91</v>
      </c>
      <c r="B95" s="24" t="s">
        <v>90</v>
      </c>
      <c r="C95" s="51">
        <v>5584</v>
      </c>
      <c r="D95" s="110" t="s">
        <v>90</v>
      </c>
      <c r="E95" s="51">
        <v>5628</v>
      </c>
      <c r="F95" s="51">
        <v>5271</v>
      </c>
      <c r="G95" s="51">
        <v>5000</v>
      </c>
      <c r="H95" s="51">
        <f>SUM(6248+47)</f>
        <v>6295</v>
      </c>
      <c r="I95" s="51">
        <v>6141</v>
      </c>
      <c r="J95" s="51">
        <v>6316</v>
      </c>
      <c r="K95" s="107"/>
      <c r="L95" s="51"/>
      <c r="M95" s="51"/>
      <c r="N95" s="51"/>
      <c r="O95" s="51"/>
    </row>
    <row r="96" spans="1:16" ht="19.5" customHeight="1" x14ac:dyDescent="0.25">
      <c r="A96" s="138" t="s">
        <v>86</v>
      </c>
      <c r="B96" s="24" t="s">
        <v>90</v>
      </c>
      <c r="C96" s="51">
        <v>144</v>
      </c>
      <c r="D96" s="110" t="s">
        <v>90</v>
      </c>
      <c r="E96" s="51">
        <v>117</v>
      </c>
      <c r="F96" s="51">
        <v>170</v>
      </c>
      <c r="G96" s="51">
        <v>162</v>
      </c>
      <c r="H96" s="51">
        <v>150</v>
      </c>
      <c r="I96" s="51">
        <v>142</v>
      </c>
      <c r="J96" s="51">
        <v>147</v>
      </c>
      <c r="K96" s="107"/>
      <c r="L96" s="51"/>
      <c r="M96" s="51"/>
      <c r="N96" s="51"/>
      <c r="O96" s="51"/>
    </row>
    <row r="97" spans="1:15" ht="20.25" customHeight="1" x14ac:dyDescent="0.25">
      <c r="A97" s="138" t="s">
        <v>87</v>
      </c>
      <c r="B97" s="24" t="s">
        <v>90</v>
      </c>
      <c r="C97" s="51">
        <v>57</v>
      </c>
      <c r="D97" s="110" t="s">
        <v>90</v>
      </c>
      <c r="E97" s="51">
        <v>28</v>
      </c>
      <c r="F97" s="51">
        <v>61</v>
      </c>
      <c r="G97" s="51">
        <v>83</v>
      </c>
      <c r="H97" s="51">
        <v>366</v>
      </c>
      <c r="I97" s="51">
        <v>59</v>
      </c>
      <c r="J97" s="51">
        <v>53</v>
      </c>
      <c r="K97" s="107"/>
      <c r="L97" s="51"/>
      <c r="M97" s="51"/>
      <c r="N97" s="51"/>
      <c r="O97" s="51"/>
    </row>
    <row r="98" spans="1:15" ht="20.25" customHeight="1" x14ac:dyDescent="0.25">
      <c r="A98" s="138" t="s">
        <v>92</v>
      </c>
      <c r="B98" s="24" t="s">
        <v>90</v>
      </c>
      <c r="C98" s="51">
        <v>58910</v>
      </c>
      <c r="D98" s="110" t="s">
        <v>90</v>
      </c>
      <c r="E98" s="51">
        <v>53868</v>
      </c>
      <c r="F98" s="51">
        <v>58168</v>
      </c>
      <c r="G98" s="51">
        <v>57334</v>
      </c>
      <c r="H98" s="51">
        <v>61337</v>
      </c>
      <c r="I98" s="51">
        <v>58958</v>
      </c>
      <c r="J98" s="51">
        <v>61806</v>
      </c>
      <c r="K98" s="107"/>
      <c r="L98" s="51"/>
      <c r="M98" s="51"/>
      <c r="N98" s="51"/>
      <c r="O98" s="51"/>
    </row>
    <row r="99" spans="1:15" ht="18" customHeight="1" x14ac:dyDescent="0.25">
      <c r="A99" s="138" t="s">
        <v>93</v>
      </c>
      <c r="B99" s="24" t="s">
        <v>90</v>
      </c>
      <c r="C99" s="51">
        <v>245</v>
      </c>
      <c r="D99" s="110" t="s">
        <v>90</v>
      </c>
      <c r="E99" s="51">
        <v>202</v>
      </c>
      <c r="F99" s="51">
        <v>206</v>
      </c>
      <c r="G99" s="51">
        <v>249</v>
      </c>
      <c r="H99" s="51">
        <v>242</v>
      </c>
      <c r="I99" s="51">
        <v>245</v>
      </c>
      <c r="J99" s="51">
        <v>231</v>
      </c>
      <c r="K99" s="107"/>
      <c r="L99" s="51"/>
      <c r="M99" s="51"/>
      <c r="N99" s="51"/>
      <c r="O99" s="51"/>
    </row>
    <row r="100" spans="1:15" ht="21.75" customHeight="1" x14ac:dyDescent="0.25">
      <c r="A100" s="138" t="s">
        <v>78</v>
      </c>
      <c r="B100" s="24" t="s">
        <v>90</v>
      </c>
      <c r="C100" s="51">
        <v>701</v>
      </c>
      <c r="D100" s="110" t="s">
        <v>90</v>
      </c>
      <c r="E100" s="51">
        <v>744</v>
      </c>
      <c r="F100" s="51">
        <v>729</v>
      </c>
      <c r="G100" s="51">
        <v>715</v>
      </c>
      <c r="H100" s="51">
        <v>980</v>
      </c>
      <c r="I100" s="51">
        <v>844</v>
      </c>
      <c r="J100" s="51">
        <v>791</v>
      </c>
      <c r="K100" s="107"/>
      <c r="L100" s="51"/>
      <c r="M100" s="51"/>
      <c r="N100" s="51"/>
      <c r="O100" s="51"/>
    </row>
    <row r="101" spans="1:15" ht="18" customHeight="1" x14ac:dyDescent="0.25">
      <c r="A101" s="138" t="s">
        <v>94</v>
      </c>
      <c r="B101" s="24" t="s">
        <v>90</v>
      </c>
      <c r="C101" s="51">
        <v>4841</v>
      </c>
      <c r="D101" s="110" t="s">
        <v>90</v>
      </c>
      <c r="E101" s="51">
        <v>3689</v>
      </c>
      <c r="F101" s="51">
        <v>4024</v>
      </c>
      <c r="G101" s="107">
        <v>4004</v>
      </c>
      <c r="H101" s="51">
        <v>5809</v>
      </c>
      <c r="I101" s="51">
        <v>4247</v>
      </c>
      <c r="J101" s="51">
        <v>4080</v>
      </c>
      <c r="K101" s="107"/>
      <c r="L101" s="51"/>
      <c r="M101" s="51"/>
      <c r="N101" s="51"/>
      <c r="O101" s="51"/>
    </row>
    <row r="102" spans="1:15" ht="18.75" customHeight="1" x14ac:dyDescent="0.25">
      <c r="A102" s="138" t="s">
        <v>95</v>
      </c>
      <c r="B102" s="24" t="s">
        <v>90</v>
      </c>
      <c r="C102" s="51">
        <v>19</v>
      </c>
      <c r="D102" s="110" t="s">
        <v>90</v>
      </c>
      <c r="E102" s="51">
        <v>16</v>
      </c>
      <c r="F102" s="51">
        <v>23</v>
      </c>
      <c r="G102" s="51">
        <v>15</v>
      </c>
      <c r="H102" s="51">
        <v>16</v>
      </c>
      <c r="I102" s="51">
        <v>14</v>
      </c>
      <c r="J102" s="51">
        <v>14</v>
      </c>
      <c r="K102" s="107"/>
      <c r="L102" s="51"/>
      <c r="M102" s="51"/>
      <c r="N102" s="51"/>
      <c r="O102" s="51"/>
    </row>
    <row r="103" spans="1:15" ht="18" customHeight="1" x14ac:dyDescent="0.25">
      <c r="A103" s="16" t="s">
        <v>27</v>
      </c>
      <c r="B103" s="24" t="s">
        <v>90</v>
      </c>
      <c r="C103" s="109">
        <f>SUM(C92:C102)</f>
        <v>70670</v>
      </c>
      <c r="D103" s="109" t="s">
        <v>90</v>
      </c>
      <c r="E103" s="109">
        <f t="shared" ref="E103:F103" si="8">SUM(E92:E102)</f>
        <v>64430</v>
      </c>
      <c r="F103" s="109">
        <f t="shared" si="8"/>
        <v>68802</v>
      </c>
      <c r="G103" s="109">
        <f t="shared" ref="G103" si="9">SUM(G92:G102)</f>
        <v>67746</v>
      </c>
      <c r="H103" s="109">
        <f t="shared" ref="H103" si="10">SUM(H92:H102)</f>
        <v>75367</v>
      </c>
      <c r="I103" s="109">
        <f t="shared" ref="I103:J103" si="11">SUM(I92:I102)</f>
        <v>70838</v>
      </c>
      <c r="J103" s="93">
        <f t="shared" si="11"/>
        <v>73646</v>
      </c>
      <c r="K103" s="93"/>
      <c r="L103" s="109">
        <f t="shared" ref="L103" si="12">SUM(L92:L102)</f>
        <v>0</v>
      </c>
      <c r="M103" s="109">
        <f t="shared" ref="M103" si="13">SUM(M92:M102)</f>
        <v>0</v>
      </c>
      <c r="N103" s="109">
        <f t="shared" ref="N103" si="14">SUM(N92:N102)</f>
        <v>0</v>
      </c>
      <c r="O103" s="109">
        <f t="shared" ref="O103" si="15">SUM(O92:O102)</f>
        <v>0</v>
      </c>
    </row>
    <row r="104" spans="1:15" ht="20.25" customHeight="1" x14ac:dyDescent="0.25">
      <c r="A104" s="168"/>
      <c r="B104" s="168"/>
      <c r="C104" s="168"/>
      <c r="D104" s="168"/>
      <c r="E104" s="168"/>
      <c r="F104" s="168"/>
      <c r="G104" s="168"/>
      <c r="H104" s="168"/>
      <c r="I104" s="168"/>
      <c r="J104" s="168"/>
      <c r="K104" s="168"/>
      <c r="L104" s="168"/>
      <c r="M104" s="168"/>
      <c r="N104" s="168"/>
      <c r="O104" s="168"/>
    </row>
    <row r="105" spans="1:15" ht="39" x14ac:dyDescent="0.25">
      <c r="A105" s="1" t="s">
        <v>96</v>
      </c>
      <c r="B105" s="1" t="s">
        <v>3</v>
      </c>
      <c r="C105" s="4" t="s">
        <v>4</v>
      </c>
      <c r="D105" s="65" t="s">
        <v>5</v>
      </c>
      <c r="E105" s="4" t="s">
        <v>6</v>
      </c>
      <c r="F105" s="4" t="s">
        <v>7</v>
      </c>
      <c r="G105" s="4" t="s">
        <v>8</v>
      </c>
      <c r="H105" s="4" t="s">
        <v>9</v>
      </c>
      <c r="I105" s="4" t="s">
        <v>10</v>
      </c>
      <c r="J105" s="4" t="s">
        <v>11</v>
      </c>
      <c r="K105" s="4" t="s">
        <v>12</v>
      </c>
      <c r="L105" s="4" t="s">
        <v>13</v>
      </c>
      <c r="M105" s="4" t="s">
        <v>14</v>
      </c>
      <c r="N105" s="4" t="s">
        <v>15</v>
      </c>
      <c r="O105" s="4" t="s">
        <v>16</v>
      </c>
    </row>
    <row r="106" spans="1:15" ht="20.25" customHeight="1" x14ac:dyDescent="0.25">
      <c r="A106" s="17" t="s">
        <v>97</v>
      </c>
      <c r="B106" s="24" t="s">
        <v>90</v>
      </c>
      <c r="C106" s="51">
        <v>117</v>
      </c>
      <c r="D106" s="111" t="s">
        <v>90</v>
      </c>
      <c r="E106" s="51">
        <v>91</v>
      </c>
      <c r="F106" s="51">
        <v>115</v>
      </c>
      <c r="G106" s="51">
        <v>77</v>
      </c>
      <c r="H106" s="51">
        <v>92</v>
      </c>
      <c r="I106" s="51">
        <v>68</v>
      </c>
      <c r="J106" s="70">
        <v>65</v>
      </c>
      <c r="K106" s="53"/>
      <c r="L106" s="53"/>
      <c r="M106" s="53"/>
      <c r="N106" s="53"/>
      <c r="O106" s="53"/>
    </row>
    <row r="107" spans="1:15" ht="18.75" customHeight="1" x14ac:dyDescent="0.25">
      <c r="A107" s="18" t="s">
        <v>98</v>
      </c>
      <c r="B107" s="24" t="s">
        <v>90</v>
      </c>
      <c r="C107" s="51">
        <v>536</v>
      </c>
      <c r="D107" s="111" t="s">
        <v>90</v>
      </c>
      <c r="E107" s="51">
        <v>472</v>
      </c>
      <c r="F107" s="51">
        <v>523</v>
      </c>
      <c r="G107" s="51">
        <v>423</v>
      </c>
      <c r="H107" s="51">
        <v>537</v>
      </c>
      <c r="I107" s="51">
        <v>383</v>
      </c>
      <c r="J107" s="70">
        <v>409</v>
      </c>
      <c r="K107" s="53"/>
      <c r="L107" s="53"/>
      <c r="M107" s="53"/>
      <c r="N107" s="53"/>
      <c r="O107" s="53"/>
    </row>
    <row r="108" spans="1:15" ht="18.75" customHeight="1" x14ac:dyDescent="0.25">
      <c r="A108" s="19" t="s">
        <v>99</v>
      </c>
      <c r="B108" s="24" t="s">
        <v>90</v>
      </c>
      <c r="C108" s="51">
        <v>1337</v>
      </c>
      <c r="D108" s="111" t="s">
        <v>90</v>
      </c>
      <c r="E108" s="51">
        <v>1564</v>
      </c>
      <c r="F108" s="51">
        <v>1463</v>
      </c>
      <c r="G108" s="51">
        <v>1505</v>
      </c>
      <c r="H108" s="51">
        <v>1544</v>
      </c>
      <c r="I108" s="51">
        <v>1554</v>
      </c>
      <c r="J108" s="70">
        <v>1598</v>
      </c>
      <c r="K108" s="53"/>
      <c r="L108" s="53"/>
      <c r="M108" s="53"/>
      <c r="N108" s="53"/>
      <c r="O108" s="53"/>
    </row>
    <row r="109" spans="1:15" ht="19.5" customHeight="1" x14ac:dyDescent="0.25">
      <c r="A109" s="20" t="s">
        <v>100</v>
      </c>
      <c r="B109" s="24" t="s">
        <v>90</v>
      </c>
      <c r="C109" s="51">
        <v>190</v>
      </c>
      <c r="D109" s="111" t="s">
        <v>90</v>
      </c>
      <c r="E109" s="51">
        <v>63</v>
      </c>
      <c r="F109" s="51">
        <v>100</v>
      </c>
      <c r="G109" s="51">
        <v>82</v>
      </c>
      <c r="H109" s="51">
        <v>92</v>
      </c>
      <c r="I109" s="51">
        <v>117</v>
      </c>
      <c r="J109" s="70">
        <v>92</v>
      </c>
      <c r="K109" s="53"/>
      <c r="L109" s="53"/>
      <c r="M109" s="53"/>
      <c r="N109" s="53"/>
      <c r="O109" s="53"/>
    </row>
    <row r="110" spans="1:15" ht="21.75" customHeight="1" x14ac:dyDescent="0.25">
      <c r="A110" s="21" t="s">
        <v>101</v>
      </c>
      <c r="B110" s="24" t="s">
        <v>90</v>
      </c>
      <c r="C110" s="51">
        <v>21</v>
      </c>
      <c r="D110" s="111" t="s">
        <v>90</v>
      </c>
      <c r="E110" s="51">
        <v>12</v>
      </c>
      <c r="F110" s="51">
        <v>16</v>
      </c>
      <c r="G110" s="51">
        <v>41</v>
      </c>
      <c r="H110" s="51">
        <v>11</v>
      </c>
      <c r="I110" s="51">
        <v>0</v>
      </c>
      <c r="J110" s="70">
        <v>8</v>
      </c>
      <c r="K110" s="53"/>
      <c r="L110" s="53"/>
      <c r="M110" s="53"/>
      <c r="N110" s="53"/>
      <c r="O110" s="53"/>
    </row>
    <row r="111" spans="1:15" ht="23.25" customHeight="1" x14ac:dyDescent="0.25">
      <c r="A111" s="41" t="s">
        <v>102</v>
      </c>
      <c r="B111" s="24" t="s">
        <v>90</v>
      </c>
      <c r="C111" s="51">
        <v>462</v>
      </c>
      <c r="D111" s="111" t="s">
        <v>90</v>
      </c>
      <c r="E111" s="51">
        <v>531</v>
      </c>
      <c r="F111" s="51">
        <v>435</v>
      </c>
      <c r="G111" s="51">
        <v>496</v>
      </c>
      <c r="H111" s="51">
        <v>410</v>
      </c>
      <c r="I111" s="51">
        <v>561</v>
      </c>
      <c r="J111" s="70">
        <v>535</v>
      </c>
      <c r="K111" s="53"/>
      <c r="L111" s="53"/>
      <c r="M111" s="53"/>
      <c r="N111" s="53"/>
      <c r="O111" s="53"/>
    </row>
    <row r="112" spans="1:15" ht="18.75" customHeight="1" x14ac:dyDescent="0.25">
      <c r="A112" s="14" t="s">
        <v>27</v>
      </c>
      <c r="B112" s="24" t="s">
        <v>90</v>
      </c>
      <c r="C112" s="109">
        <v>2662</v>
      </c>
      <c r="D112" s="110" t="s">
        <v>90</v>
      </c>
      <c r="E112" s="109">
        <v>2733</v>
      </c>
      <c r="F112" s="109">
        <f>SUM(F106:F111)</f>
        <v>2652</v>
      </c>
      <c r="G112" s="109">
        <f>SUM(G106:G111)</f>
        <v>2624</v>
      </c>
      <c r="H112" s="109">
        <f>SUM(H106:H111)</f>
        <v>2686</v>
      </c>
      <c r="I112" s="109">
        <f>SUM(I106:I111)</f>
        <v>2683</v>
      </c>
      <c r="J112" s="93">
        <f t="shared" ref="J112:K112" si="16">SUM(J106:J111)</f>
        <v>2707</v>
      </c>
      <c r="K112" s="93">
        <f t="shared" si="16"/>
        <v>0</v>
      </c>
      <c r="L112" s="53"/>
      <c r="M112" s="53"/>
      <c r="N112" s="53"/>
      <c r="O112" s="53"/>
    </row>
    <row r="113" spans="1:15" ht="19.5" customHeight="1" x14ac:dyDescent="0.25">
      <c r="A113" s="180"/>
      <c r="B113" s="180"/>
      <c r="C113" s="180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</row>
    <row r="114" spans="1:15" ht="39" x14ac:dyDescent="0.25">
      <c r="A114" s="1" t="s">
        <v>103</v>
      </c>
      <c r="B114" s="1" t="s">
        <v>3</v>
      </c>
      <c r="C114" s="4" t="s">
        <v>4</v>
      </c>
      <c r="D114" s="65" t="s">
        <v>5</v>
      </c>
      <c r="E114" s="4" t="s">
        <v>6</v>
      </c>
      <c r="F114" s="4" t="s">
        <v>7</v>
      </c>
      <c r="G114" s="4" t="s">
        <v>8</v>
      </c>
      <c r="H114" s="4" t="s">
        <v>9</v>
      </c>
      <c r="I114" s="4" t="s">
        <v>10</v>
      </c>
      <c r="J114" s="4" t="s">
        <v>11</v>
      </c>
      <c r="K114" s="4" t="s">
        <v>12</v>
      </c>
      <c r="L114" s="4" t="s">
        <v>13</v>
      </c>
      <c r="M114" s="4" t="s">
        <v>14</v>
      </c>
      <c r="N114" s="4" t="s">
        <v>15</v>
      </c>
      <c r="O114" s="4" t="s">
        <v>16</v>
      </c>
    </row>
    <row r="115" spans="1:15" ht="18.75" customHeight="1" x14ac:dyDescent="0.25">
      <c r="A115" s="9" t="s">
        <v>104</v>
      </c>
      <c r="B115" s="24" t="s">
        <v>90</v>
      </c>
      <c r="C115" s="51">
        <v>574</v>
      </c>
      <c r="D115" s="110" t="s">
        <v>90</v>
      </c>
      <c r="E115" s="51">
        <v>562</v>
      </c>
      <c r="F115" s="51">
        <v>578</v>
      </c>
      <c r="G115" s="51">
        <v>576</v>
      </c>
      <c r="H115" s="51">
        <v>576</v>
      </c>
      <c r="I115" s="51">
        <v>543</v>
      </c>
      <c r="J115" s="70">
        <v>609</v>
      </c>
      <c r="K115" s="70"/>
      <c r="L115" s="54"/>
      <c r="M115" s="54"/>
      <c r="N115" s="54"/>
      <c r="O115" s="54"/>
    </row>
    <row r="116" spans="1:15" ht="18.75" customHeight="1" x14ac:dyDescent="0.25">
      <c r="A116" s="9" t="s">
        <v>105</v>
      </c>
      <c r="B116" s="24" t="s">
        <v>90</v>
      </c>
      <c r="C116" s="51">
        <v>2088</v>
      </c>
      <c r="D116" s="110" t="s">
        <v>90</v>
      </c>
      <c r="E116" s="51">
        <v>2171</v>
      </c>
      <c r="F116" s="51">
        <v>2074</v>
      </c>
      <c r="G116" s="51">
        <v>2048</v>
      </c>
      <c r="H116" s="51">
        <v>2110</v>
      </c>
      <c r="I116" s="51">
        <v>2140</v>
      </c>
      <c r="J116" s="70">
        <v>2098</v>
      </c>
      <c r="K116" s="70"/>
      <c r="L116" s="54"/>
      <c r="M116" s="54"/>
      <c r="N116" s="54"/>
      <c r="O116" s="54"/>
    </row>
    <row r="117" spans="1:15" ht="18.75" customHeight="1" x14ac:dyDescent="0.25">
      <c r="A117" s="16" t="s">
        <v>27</v>
      </c>
      <c r="B117" s="24" t="s">
        <v>90</v>
      </c>
      <c r="C117" s="109">
        <v>2662</v>
      </c>
      <c r="D117" s="110" t="s">
        <v>90</v>
      </c>
      <c r="E117" s="109">
        <v>2733</v>
      </c>
      <c r="F117" s="109">
        <f>SUM(F115:F116)</f>
        <v>2652</v>
      </c>
      <c r="G117" s="109">
        <f>SUM(G115:G116)</f>
        <v>2624</v>
      </c>
      <c r="H117" s="109">
        <f>SUM(H115:H116)</f>
        <v>2686</v>
      </c>
      <c r="I117" s="109">
        <f>SUM(I115:I116)</f>
        <v>2683</v>
      </c>
      <c r="J117" s="93">
        <f t="shared" ref="J117:K117" si="17">SUM(J115:J116)</f>
        <v>2707</v>
      </c>
      <c r="K117" s="93">
        <f t="shared" si="17"/>
        <v>0</v>
      </c>
      <c r="L117" s="75"/>
      <c r="M117" s="75"/>
      <c r="N117" s="75"/>
      <c r="O117" s="75"/>
    </row>
    <row r="118" spans="1:15" ht="19.5" customHeight="1" x14ac:dyDescent="0.25">
      <c r="A118" s="168"/>
      <c r="B118" s="168"/>
      <c r="C118" s="168"/>
      <c r="D118" s="168"/>
      <c r="E118" s="168"/>
      <c r="F118" s="168"/>
      <c r="G118" s="168"/>
      <c r="H118" s="168"/>
      <c r="I118" s="168"/>
      <c r="J118" s="168"/>
      <c r="K118" s="168"/>
      <c r="L118" s="168"/>
      <c r="M118" s="168"/>
      <c r="N118" s="168"/>
      <c r="O118" s="168"/>
    </row>
    <row r="119" spans="1:15" ht="39" x14ac:dyDescent="0.25">
      <c r="A119" s="1" t="s">
        <v>106</v>
      </c>
      <c r="B119" s="1" t="s">
        <v>3</v>
      </c>
      <c r="C119" s="4" t="s">
        <v>4</v>
      </c>
      <c r="D119" s="65" t="s">
        <v>5</v>
      </c>
      <c r="E119" s="4" t="s">
        <v>6</v>
      </c>
      <c r="F119" s="4" t="s">
        <v>7</v>
      </c>
      <c r="G119" s="4" t="s">
        <v>8</v>
      </c>
      <c r="H119" s="4" t="s">
        <v>9</v>
      </c>
      <c r="I119" s="4" t="s">
        <v>10</v>
      </c>
      <c r="J119" s="4" t="s">
        <v>11</v>
      </c>
      <c r="K119" s="4" t="s">
        <v>12</v>
      </c>
      <c r="L119" s="4" t="s">
        <v>13</v>
      </c>
      <c r="M119" s="4" t="s">
        <v>14</v>
      </c>
      <c r="N119" s="4" t="s">
        <v>15</v>
      </c>
      <c r="O119" s="4" t="s">
        <v>16</v>
      </c>
    </row>
    <row r="120" spans="1:15" ht="19.5" customHeight="1" x14ac:dyDescent="0.25">
      <c r="A120" s="9" t="s">
        <v>107</v>
      </c>
      <c r="B120" s="24" t="s">
        <v>90</v>
      </c>
      <c r="C120" s="48">
        <v>0</v>
      </c>
      <c r="D120" s="103" t="s">
        <v>90</v>
      </c>
      <c r="E120" s="48">
        <v>0</v>
      </c>
      <c r="F120" s="48">
        <v>0</v>
      </c>
      <c r="G120" s="48">
        <v>0</v>
      </c>
      <c r="H120" s="48">
        <v>0</v>
      </c>
      <c r="I120" s="48">
        <v>0</v>
      </c>
      <c r="J120" s="112">
        <v>0</v>
      </c>
      <c r="K120" s="132"/>
      <c r="L120" s="113"/>
      <c r="M120" s="113"/>
      <c r="N120" s="113"/>
      <c r="O120" s="113"/>
    </row>
    <row r="121" spans="1:15" ht="21" customHeight="1" x14ac:dyDescent="0.25">
      <c r="A121" s="9" t="s">
        <v>108</v>
      </c>
      <c r="B121" s="24" t="s">
        <v>90</v>
      </c>
      <c r="C121" s="48">
        <v>810</v>
      </c>
      <c r="D121" s="103" t="s">
        <v>90</v>
      </c>
      <c r="E121" s="48">
        <f>792</f>
        <v>792</v>
      </c>
      <c r="F121" s="48">
        <v>858</v>
      </c>
      <c r="G121" s="48">
        <v>727</v>
      </c>
      <c r="H121" s="48">
        <v>944</v>
      </c>
      <c r="I121" s="48">
        <v>941</v>
      </c>
      <c r="J121" s="112">
        <v>806</v>
      </c>
      <c r="K121" s="48"/>
      <c r="L121" s="113"/>
      <c r="M121" s="113"/>
      <c r="N121" s="113"/>
      <c r="O121" s="113"/>
    </row>
    <row r="122" spans="1:15" ht="19.5" customHeight="1" x14ac:dyDescent="0.25">
      <c r="A122" s="9" t="s">
        <v>44</v>
      </c>
      <c r="B122" s="24" t="s">
        <v>90</v>
      </c>
      <c r="C122" s="48">
        <v>0</v>
      </c>
      <c r="D122" s="103" t="s">
        <v>90</v>
      </c>
      <c r="E122" s="48">
        <v>0</v>
      </c>
      <c r="F122" s="48">
        <v>0</v>
      </c>
      <c r="G122" s="48">
        <v>0</v>
      </c>
      <c r="H122" s="48">
        <v>0</v>
      </c>
      <c r="I122" s="48">
        <v>0</v>
      </c>
      <c r="J122" s="48">
        <v>0</v>
      </c>
      <c r="K122" s="48"/>
      <c r="L122" s="113"/>
      <c r="M122" s="113"/>
      <c r="N122" s="113"/>
      <c r="O122" s="113"/>
    </row>
    <row r="123" spans="1:15" ht="21" customHeight="1" x14ac:dyDescent="0.25">
      <c r="A123" s="9" t="s">
        <v>18</v>
      </c>
      <c r="B123" s="24" t="s">
        <v>90</v>
      </c>
      <c r="C123" s="48">
        <v>1222</v>
      </c>
      <c r="D123" s="103" t="s">
        <v>90</v>
      </c>
      <c r="E123" s="48">
        <v>1310</v>
      </c>
      <c r="F123" s="48">
        <v>1098</v>
      </c>
      <c r="G123" s="48">
        <v>1209</v>
      </c>
      <c r="H123" s="48">
        <v>1065</v>
      </c>
      <c r="I123" s="48">
        <f>1147+5+1+9+3+5</f>
        <v>1170</v>
      </c>
      <c r="J123" s="112">
        <v>1539</v>
      </c>
      <c r="K123" s="48"/>
      <c r="L123" s="113"/>
      <c r="M123" s="113"/>
      <c r="N123" s="113"/>
      <c r="O123" s="113"/>
    </row>
    <row r="124" spans="1:15" ht="21" customHeight="1" x14ac:dyDescent="0.25">
      <c r="A124" s="9" t="s">
        <v>109</v>
      </c>
      <c r="B124" s="24" t="s">
        <v>90</v>
      </c>
      <c r="C124" s="48">
        <v>289</v>
      </c>
      <c r="D124" s="103" t="s">
        <v>90</v>
      </c>
      <c r="E124" s="48">
        <v>346</v>
      </c>
      <c r="F124" s="48">
        <v>351</v>
      </c>
      <c r="G124" s="48">
        <v>383</v>
      </c>
      <c r="H124" s="48">
        <v>335</v>
      </c>
      <c r="I124" s="48">
        <v>330</v>
      </c>
      <c r="J124" s="112">
        <v>321</v>
      </c>
      <c r="K124" s="48"/>
      <c r="L124" s="113"/>
      <c r="M124" s="113"/>
      <c r="N124" s="113"/>
      <c r="O124" s="113"/>
    </row>
    <row r="125" spans="1:15" ht="21" customHeight="1" x14ac:dyDescent="0.25">
      <c r="A125" s="9" t="s">
        <v>110</v>
      </c>
      <c r="B125" s="24" t="s">
        <v>90</v>
      </c>
      <c r="C125" s="48">
        <v>54</v>
      </c>
      <c r="D125" s="103" t="s">
        <v>90</v>
      </c>
      <c r="E125" s="48">
        <v>98</v>
      </c>
      <c r="F125" s="48">
        <v>84</v>
      </c>
      <c r="G125" s="48">
        <v>93</v>
      </c>
      <c r="H125" s="48">
        <v>94</v>
      </c>
      <c r="I125" s="48">
        <v>53</v>
      </c>
      <c r="J125" s="112">
        <v>18</v>
      </c>
      <c r="K125" s="48"/>
      <c r="L125" s="113"/>
      <c r="M125" s="113"/>
      <c r="N125" s="113"/>
      <c r="O125" s="113"/>
    </row>
    <row r="126" spans="1:15" ht="21" customHeight="1" x14ac:dyDescent="0.25">
      <c r="A126" s="9" t="s">
        <v>50</v>
      </c>
      <c r="B126" s="24" t="s">
        <v>90</v>
      </c>
      <c r="C126" s="48">
        <v>0</v>
      </c>
      <c r="D126" s="103" t="s">
        <v>90</v>
      </c>
      <c r="E126" s="48">
        <v>0</v>
      </c>
      <c r="F126" s="48">
        <v>0</v>
      </c>
      <c r="G126" s="48">
        <v>0</v>
      </c>
      <c r="H126" s="48">
        <v>0</v>
      </c>
      <c r="I126" s="48">
        <v>0</v>
      </c>
      <c r="J126" s="112">
        <v>0</v>
      </c>
      <c r="K126" s="48"/>
      <c r="L126" s="113"/>
      <c r="M126" s="113"/>
      <c r="N126" s="113"/>
      <c r="O126" s="113"/>
    </row>
    <row r="127" spans="1:15" ht="21" customHeight="1" x14ac:dyDescent="0.25">
      <c r="A127" s="9" t="s">
        <v>111</v>
      </c>
      <c r="B127" s="24" t="s">
        <v>90</v>
      </c>
      <c r="C127" s="48">
        <v>281</v>
      </c>
      <c r="D127" s="103" t="s">
        <v>90</v>
      </c>
      <c r="E127" s="48">
        <v>176</v>
      </c>
      <c r="F127" s="48">
        <v>254</v>
      </c>
      <c r="G127" s="48">
        <v>204</v>
      </c>
      <c r="H127" s="48">
        <v>238</v>
      </c>
      <c r="I127" s="48">
        <v>185</v>
      </c>
      <c r="J127" s="112">
        <v>22</v>
      </c>
      <c r="K127" s="48"/>
      <c r="L127" s="113"/>
      <c r="M127" s="113"/>
      <c r="N127" s="113"/>
      <c r="O127" s="113"/>
    </row>
    <row r="128" spans="1:15" ht="21" customHeight="1" x14ac:dyDescent="0.25">
      <c r="A128" s="9" t="s">
        <v>112</v>
      </c>
      <c r="B128" s="24" t="s">
        <v>90</v>
      </c>
      <c r="C128" s="48">
        <v>6</v>
      </c>
      <c r="D128" s="103" t="s">
        <v>90</v>
      </c>
      <c r="E128" s="48">
        <v>11</v>
      </c>
      <c r="F128" s="48">
        <v>7</v>
      </c>
      <c r="G128" s="48">
        <v>8</v>
      </c>
      <c r="H128" s="48">
        <v>10</v>
      </c>
      <c r="I128" s="48">
        <v>4</v>
      </c>
      <c r="J128" s="112">
        <v>1</v>
      </c>
      <c r="K128" s="48"/>
      <c r="L128" s="113"/>
      <c r="M128" s="113"/>
      <c r="N128" s="113"/>
      <c r="O128" s="113"/>
    </row>
    <row r="129" spans="1:15" ht="20.25" customHeight="1" x14ac:dyDescent="0.25">
      <c r="A129" s="22" t="s">
        <v>27</v>
      </c>
      <c r="B129" s="24" t="s">
        <v>90</v>
      </c>
      <c r="C129" s="109">
        <f>SUM(C120:C128)</f>
        <v>2662</v>
      </c>
      <c r="D129" s="103" t="s">
        <v>90</v>
      </c>
      <c r="E129" s="109">
        <f t="shared" ref="E129:O129" si="18">SUM(E120:E128)</f>
        <v>2733</v>
      </c>
      <c r="F129" s="109">
        <f t="shared" si="18"/>
        <v>2652</v>
      </c>
      <c r="G129" s="109">
        <f t="shared" si="18"/>
        <v>2624</v>
      </c>
      <c r="H129" s="100">
        <f t="shared" si="18"/>
        <v>2686</v>
      </c>
      <c r="I129" s="109">
        <f t="shared" si="18"/>
        <v>2683</v>
      </c>
      <c r="J129" s="94">
        <f>SUM(J120:J128)</f>
        <v>2707</v>
      </c>
      <c r="K129" s="93">
        <f>SUM(K120:K128)</f>
        <v>0</v>
      </c>
      <c r="L129" s="109">
        <f t="shared" si="18"/>
        <v>0</v>
      </c>
      <c r="M129" s="109">
        <f t="shared" si="18"/>
        <v>0</v>
      </c>
      <c r="N129" s="109">
        <f t="shared" si="18"/>
        <v>0</v>
      </c>
      <c r="O129" s="109">
        <f t="shared" si="18"/>
        <v>0</v>
      </c>
    </row>
    <row r="130" spans="1:15" ht="16.5" customHeight="1" x14ac:dyDescent="0.25">
      <c r="A130" s="168"/>
      <c r="B130" s="168"/>
      <c r="C130" s="168"/>
      <c r="D130" s="168"/>
      <c r="E130" s="168"/>
      <c r="F130" s="168"/>
      <c r="G130" s="168"/>
      <c r="H130" s="168"/>
      <c r="I130" s="168"/>
      <c r="J130" s="168"/>
      <c r="K130" s="168"/>
      <c r="L130" s="168"/>
      <c r="M130" s="168"/>
      <c r="N130" s="168"/>
      <c r="O130" s="168"/>
    </row>
    <row r="131" spans="1:15" ht="39" x14ac:dyDescent="0.25">
      <c r="A131" s="12" t="s">
        <v>113</v>
      </c>
      <c r="B131" s="12" t="s">
        <v>3</v>
      </c>
      <c r="C131" s="4" t="s">
        <v>4</v>
      </c>
      <c r="D131" s="65" t="s">
        <v>5</v>
      </c>
      <c r="E131" s="4" t="s">
        <v>6</v>
      </c>
      <c r="F131" s="4" t="s">
        <v>7</v>
      </c>
      <c r="G131" s="4" t="s">
        <v>8</v>
      </c>
      <c r="H131" s="4" t="s">
        <v>9</v>
      </c>
      <c r="I131" s="4" t="s">
        <v>10</v>
      </c>
      <c r="J131" s="4" t="s">
        <v>11</v>
      </c>
      <c r="K131" s="4" t="s">
        <v>12</v>
      </c>
      <c r="L131" s="4" t="s">
        <v>13</v>
      </c>
      <c r="M131" s="4" t="s">
        <v>14</v>
      </c>
      <c r="N131" s="4" t="s">
        <v>15</v>
      </c>
      <c r="O131" s="4" t="s">
        <v>16</v>
      </c>
    </row>
    <row r="132" spans="1:15" ht="21" customHeight="1" x14ac:dyDescent="0.25">
      <c r="A132" s="9" t="s">
        <v>114</v>
      </c>
      <c r="B132" s="114" t="s">
        <v>90</v>
      </c>
      <c r="C132" s="100">
        <v>448</v>
      </c>
      <c r="D132" s="103" t="s">
        <v>90</v>
      </c>
      <c r="E132" s="100">
        <v>405</v>
      </c>
      <c r="F132" s="100">
        <v>355</v>
      </c>
      <c r="G132" s="100">
        <v>379</v>
      </c>
      <c r="H132" s="105">
        <v>407</v>
      </c>
      <c r="I132" s="115">
        <v>491</v>
      </c>
      <c r="J132" s="133">
        <v>422</v>
      </c>
      <c r="K132" s="133"/>
      <c r="L132" s="116"/>
      <c r="M132" s="116"/>
      <c r="N132" s="116"/>
      <c r="O132" s="116"/>
    </row>
    <row r="134" spans="1:15" ht="15.75" x14ac:dyDescent="0.25">
      <c r="B134" s="84"/>
      <c r="C134" s="84"/>
      <c r="D134" s="84"/>
      <c r="E134" s="84"/>
      <c r="F134" s="84"/>
      <c r="G134" s="84"/>
      <c r="H134" s="84"/>
      <c r="I134" s="84"/>
    </row>
    <row r="135" spans="1:15" ht="15.75" x14ac:dyDescent="0.25">
      <c r="B135" s="84"/>
      <c r="C135" s="84"/>
      <c r="D135" s="84"/>
      <c r="E135" s="84"/>
      <c r="F135" s="84"/>
      <c r="G135" s="84"/>
      <c r="H135" s="84"/>
      <c r="I135" s="85"/>
    </row>
    <row r="136" spans="1:15" ht="15.75" x14ac:dyDescent="0.25">
      <c r="B136" s="84"/>
      <c r="C136" s="84"/>
      <c r="D136" s="84"/>
      <c r="E136" s="84"/>
      <c r="F136" s="84"/>
      <c r="G136" s="84"/>
      <c r="H136" s="84"/>
      <c r="I136" s="84"/>
    </row>
    <row r="137" spans="1:15" ht="15.75" x14ac:dyDescent="0.25">
      <c r="B137" s="84"/>
      <c r="C137" s="84"/>
      <c r="D137" s="86"/>
      <c r="E137" s="86"/>
      <c r="F137" s="86"/>
      <c r="G137" s="86"/>
      <c r="H137" s="86"/>
      <c r="I137" s="84"/>
      <c r="M137" s="134"/>
    </row>
    <row r="138" spans="1:15" ht="15.75" x14ac:dyDescent="0.25">
      <c r="B138" s="160" t="s">
        <v>115</v>
      </c>
      <c r="C138" s="160"/>
      <c r="D138" s="160"/>
      <c r="E138" s="160"/>
      <c r="F138" s="160"/>
      <c r="G138" s="160"/>
      <c r="H138" s="160"/>
      <c r="I138" s="160"/>
    </row>
    <row r="139" spans="1:15" ht="15.75" x14ac:dyDescent="0.25">
      <c r="B139" s="160" t="s">
        <v>116</v>
      </c>
      <c r="C139" s="160"/>
      <c r="D139" s="160"/>
      <c r="E139" s="160"/>
      <c r="F139" s="160"/>
      <c r="G139" s="160"/>
      <c r="H139" s="160"/>
      <c r="I139" s="160"/>
    </row>
    <row r="140" spans="1:15" ht="15.75" x14ac:dyDescent="0.25">
      <c r="B140" s="160" t="s">
        <v>117</v>
      </c>
      <c r="C140" s="160"/>
      <c r="D140" s="160"/>
      <c r="E140" s="160"/>
      <c r="F140" s="160"/>
      <c r="G140" s="160"/>
      <c r="H140" s="160"/>
      <c r="I140" s="160"/>
    </row>
  </sheetData>
  <mergeCells count="24">
    <mergeCell ref="B138:I138"/>
    <mergeCell ref="B139:I139"/>
    <mergeCell ref="B140:I140"/>
    <mergeCell ref="A2:O2"/>
    <mergeCell ref="A1:O1"/>
    <mergeCell ref="A3:O3"/>
    <mergeCell ref="A67:O67"/>
    <mergeCell ref="A52:O52"/>
    <mergeCell ref="A9:O9"/>
    <mergeCell ref="A28:O28"/>
    <mergeCell ref="A27:O27"/>
    <mergeCell ref="A20:O20"/>
    <mergeCell ref="A10:O10"/>
    <mergeCell ref="B30:B50"/>
    <mergeCell ref="B54:B62"/>
    <mergeCell ref="D30:D50"/>
    <mergeCell ref="D54:D62"/>
    <mergeCell ref="A64:O64"/>
    <mergeCell ref="A19:O19"/>
    <mergeCell ref="A130:O130"/>
    <mergeCell ref="A118:O118"/>
    <mergeCell ref="A113:O113"/>
    <mergeCell ref="A104:O104"/>
    <mergeCell ref="A90:O90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803BE-8298-48C2-8025-3925AED2B4BF}">
  <sheetPr>
    <pageSetUpPr fitToPage="1"/>
  </sheetPr>
  <dimension ref="A1:O62"/>
  <sheetViews>
    <sheetView view="pageBreakPreview" zoomScale="90" zoomScaleNormal="80" zoomScaleSheetLayoutView="90" workbookViewId="0">
      <pane xSplit="1" topLeftCell="B1" activePane="topRight" state="frozen"/>
      <selection pane="topRight" activeCell="E51" sqref="E51"/>
    </sheetView>
  </sheetViews>
  <sheetFormatPr defaultRowHeight="15" x14ac:dyDescent="0.25"/>
  <cols>
    <col min="1" max="1" width="46.7109375" customWidth="1"/>
    <col min="2" max="2" width="7.42578125" bestFit="1" customWidth="1"/>
    <col min="3" max="3" width="11.28515625" style="60" customWidth="1"/>
    <col min="4" max="4" width="12.5703125" bestFit="1" customWidth="1"/>
    <col min="5" max="5" width="10.5703125" style="60" customWidth="1"/>
    <col min="6" max="6" width="12.7109375" style="60" customWidth="1"/>
    <col min="7" max="7" width="17.5703125" style="60" customWidth="1"/>
    <col min="8" max="8" width="16.7109375" style="60" customWidth="1"/>
    <col min="9" max="9" width="16.42578125" style="60" customWidth="1"/>
    <col min="10" max="10" width="17" style="60" customWidth="1"/>
    <col min="11" max="11" width="13.5703125" style="60" customWidth="1"/>
    <col min="12" max="12" width="9.28515625" style="60" customWidth="1"/>
    <col min="13" max="13" width="9.7109375" style="60" bestFit="1" customWidth="1"/>
    <col min="14" max="14" width="10.28515625" style="60" customWidth="1"/>
    <col min="15" max="15" width="10.140625" style="60" customWidth="1"/>
  </cols>
  <sheetData>
    <row r="1" spans="1:15" ht="99" customHeight="1" x14ac:dyDescent="0.25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5" ht="18.75" customHeight="1" x14ac:dyDescent="0.25">
      <c r="A2" s="182" t="s">
        <v>0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1:15" ht="15.75" customHeight="1" x14ac:dyDescent="0.25">
      <c r="A3" s="162" t="s">
        <v>118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5" ht="51.6" customHeight="1" x14ac:dyDescent="0.25">
      <c r="A4" s="34" t="s">
        <v>119</v>
      </c>
      <c r="B4" s="2" t="s">
        <v>120</v>
      </c>
      <c r="C4" s="158" t="s">
        <v>4</v>
      </c>
      <c r="D4" s="159" t="s">
        <v>5</v>
      </c>
      <c r="E4" s="158" t="s">
        <v>6</v>
      </c>
      <c r="F4" s="158" t="s">
        <v>7</v>
      </c>
      <c r="G4" s="158" t="s">
        <v>8</v>
      </c>
      <c r="H4" s="158" t="s">
        <v>9</v>
      </c>
      <c r="I4" s="158" t="s">
        <v>10</v>
      </c>
      <c r="J4" s="158" t="s">
        <v>11</v>
      </c>
      <c r="K4" s="158" t="s">
        <v>12</v>
      </c>
      <c r="L4" s="158" t="s">
        <v>13</v>
      </c>
      <c r="M4" s="158" t="s">
        <v>14</v>
      </c>
      <c r="N4" s="158" t="s">
        <v>15</v>
      </c>
      <c r="O4" s="158" t="s">
        <v>16</v>
      </c>
    </row>
    <row r="5" spans="1:15" ht="24" customHeight="1" x14ac:dyDescent="0.25">
      <c r="A5" s="183" t="s">
        <v>121</v>
      </c>
      <c r="B5" s="184" t="s">
        <v>122</v>
      </c>
      <c r="C5" s="126">
        <f>C6/C7</f>
        <v>0.95810132359653122</v>
      </c>
      <c r="D5" s="184" t="s">
        <v>123</v>
      </c>
      <c r="E5" s="126">
        <f>E6/E7</f>
        <v>0.96403791654451287</v>
      </c>
      <c r="F5" s="126">
        <f>F6/F7</f>
        <v>0.95779633327282632</v>
      </c>
      <c r="G5" s="126">
        <f>G6/G7</f>
        <v>0.95559450774174703</v>
      </c>
      <c r="H5" s="126">
        <f>H6/H7</f>
        <v>0.95632031767041692</v>
      </c>
      <c r="I5" s="127">
        <v>0.96365313653136531</v>
      </c>
      <c r="J5" s="126">
        <f>J6/J7</f>
        <v>1.1443832599118944</v>
      </c>
      <c r="K5" s="88"/>
      <c r="L5" s="58"/>
      <c r="M5" s="58"/>
      <c r="N5" s="58"/>
      <c r="O5" s="58"/>
    </row>
    <row r="6" spans="1:15" ht="15.75" x14ac:dyDescent="0.25">
      <c r="A6" s="27" t="s">
        <v>124</v>
      </c>
      <c r="B6" s="184"/>
      <c r="C6" s="46">
        <v>10496</v>
      </c>
      <c r="D6" s="184"/>
      <c r="E6" s="46">
        <v>9865</v>
      </c>
      <c r="F6" s="46">
        <v>10553</v>
      </c>
      <c r="G6" s="46">
        <v>9813</v>
      </c>
      <c r="H6" s="46">
        <v>10115</v>
      </c>
      <c r="I6" s="46">
        <v>10446</v>
      </c>
      <c r="J6" s="46">
        <v>10391</v>
      </c>
      <c r="K6" s="52"/>
      <c r="L6" s="49"/>
      <c r="M6" s="49"/>
      <c r="N6" s="49"/>
      <c r="O6" s="49"/>
    </row>
    <row r="7" spans="1:15" ht="15.75" x14ac:dyDescent="0.25">
      <c r="A7" s="27" t="s">
        <v>125</v>
      </c>
      <c r="B7" s="184"/>
      <c r="C7" s="46">
        <v>10955</v>
      </c>
      <c r="D7" s="184"/>
      <c r="E7" s="46">
        <v>10233</v>
      </c>
      <c r="F7" s="46">
        <v>11018</v>
      </c>
      <c r="G7" s="46">
        <v>10269</v>
      </c>
      <c r="H7" s="46">
        <v>10577</v>
      </c>
      <c r="I7" s="46">
        <v>10840</v>
      </c>
      <c r="J7" s="46">
        <v>9080</v>
      </c>
      <c r="K7" s="52"/>
      <c r="L7" s="49"/>
      <c r="M7" s="49"/>
      <c r="N7" s="49"/>
      <c r="O7" s="49"/>
    </row>
    <row r="8" spans="1:15" ht="15.75" x14ac:dyDescent="0.25">
      <c r="A8" s="31" t="s">
        <v>126</v>
      </c>
      <c r="B8" s="185" t="s">
        <v>127</v>
      </c>
      <c r="C8" s="78">
        <f>C9/C10</f>
        <v>8.5333333333333332</v>
      </c>
      <c r="D8" s="185" t="s">
        <v>128</v>
      </c>
      <c r="E8" s="78">
        <f>E9/E10</f>
        <v>8.8159070598748883</v>
      </c>
      <c r="F8" s="78">
        <f>F9/F10</f>
        <v>9.3472099202834364</v>
      </c>
      <c r="G8" s="78">
        <f>G9/G10</f>
        <v>9.327946768060837</v>
      </c>
      <c r="H8" s="78">
        <f>H9/H10</f>
        <v>8.5286677908937598</v>
      </c>
      <c r="I8" s="78">
        <v>9.2853333333333339</v>
      </c>
      <c r="J8" s="78">
        <f t="shared" ref="J8" si="0">J9/J10</f>
        <v>8.7687763713080162</v>
      </c>
      <c r="K8" s="87"/>
      <c r="L8" s="55"/>
      <c r="M8" s="55"/>
      <c r="N8" s="55"/>
      <c r="O8" s="55"/>
    </row>
    <row r="9" spans="1:15" x14ac:dyDescent="0.25">
      <c r="A9" s="27" t="s">
        <v>124</v>
      </c>
      <c r="B9" s="185"/>
      <c r="C9" s="49">
        <v>10496</v>
      </c>
      <c r="D9" s="185"/>
      <c r="E9" s="49">
        <v>9865</v>
      </c>
      <c r="F9" s="49">
        <v>10553</v>
      </c>
      <c r="G9" s="49">
        <v>9813</v>
      </c>
      <c r="H9" s="49">
        <v>10115</v>
      </c>
      <c r="I9" s="49">
        <v>10446</v>
      </c>
      <c r="J9" s="49">
        <v>10391</v>
      </c>
      <c r="K9" s="52"/>
      <c r="L9" s="49"/>
      <c r="M9" s="49"/>
      <c r="N9" s="49"/>
      <c r="O9" s="49"/>
    </row>
    <row r="10" spans="1:15" x14ac:dyDescent="0.25">
      <c r="A10" s="186" t="s">
        <v>129</v>
      </c>
      <c r="B10" s="185"/>
      <c r="C10" s="49">
        <v>1230</v>
      </c>
      <c r="D10" s="185"/>
      <c r="E10" s="49">
        <v>1119</v>
      </c>
      <c r="F10" s="49">
        <v>1129</v>
      </c>
      <c r="G10" s="49">
        <v>1052</v>
      </c>
      <c r="H10" s="49">
        <v>1186</v>
      </c>
      <c r="I10" s="49">
        <v>1125</v>
      </c>
      <c r="J10" s="52">
        <v>1185</v>
      </c>
      <c r="K10" s="52"/>
      <c r="L10" s="49"/>
      <c r="M10" s="49"/>
      <c r="N10" s="49"/>
      <c r="O10" s="49"/>
    </row>
    <row r="11" spans="1:15" ht="29.45" customHeight="1" x14ac:dyDescent="0.25">
      <c r="A11" s="31" t="s">
        <v>130</v>
      </c>
      <c r="B11" s="185" t="s">
        <v>131</v>
      </c>
      <c r="C11" s="78">
        <f>((1-C12)*C13/C12)*24</f>
        <v>8.9560975609756213</v>
      </c>
      <c r="D11" s="185" t="s">
        <v>131</v>
      </c>
      <c r="E11" s="78">
        <f>((1-E12)*E13/E12)*24</f>
        <v>7.8927613941018704</v>
      </c>
      <c r="F11" s="78">
        <f>((1-F12)*F13/F12)*24</f>
        <v>9.8848538529672201</v>
      </c>
      <c r="G11" s="78">
        <f>((1-G12)*G13/G12)*24</f>
        <v>10.40304182509505</v>
      </c>
      <c r="H11" s="78">
        <f>((1-H12)*H13/H12)*24</f>
        <v>9.3490725126475596</v>
      </c>
      <c r="I11" s="78">
        <v>8.4053333333333349</v>
      </c>
      <c r="J11" s="87">
        <f t="shared" ref="J11" si="1">((1-J12)*J13/J12)*24</f>
        <v>10.471719504513961</v>
      </c>
      <c r="K11" s="87"/>
      <c r="L11" s="55"/>
      <c r="M11" s="55"/>
      <c r="N11" s="55"/>
      <c r="O11" s="55"/>
    </row>
    <row r="12" spans="1:15" ht="24" customHeight="1" x14ac:dyDescent="0.25">
      <c r="A12" s="27" t="s">
        <v>121</v>
      </c>
      <c r="B12" s="185"/>
      <c r="C12" s="79">
        <f>C5</f>
        <v>0.95810132359653122</v>
      </c>
      <c r="D12" s="185"/>
      <c r="E12" s="79">
        <f>E5</f>
        <v>0.96403791654451287</v>
      </c>
      <c r="F12" s="79">
        <f>F5</f>
        <v>0.95779633327282632</v>
      </c>
      <c r="G12" s="79">
        <f>G5</f>
        <v>0.95559450774174703</v>
      </c>
      <c r="H12" s="79">
        <f>H5</f>
        <v>0.95632031767041692</v>
      </c>
      <c r="I12" s="59">
        <v>0.96365313653136531</v>
      </c>
      <c r="J12" s="79">
        <v>0.9526</v>
      </c>
      <c r="K12" s="135"/>
      <c r="L12" s="59"/>
      <c r="M12" s="59"/>
      <c r="N12" s="59"/>
      <c r="O12" s="59"/>
    </row>
    <row r="13" spans="1:15" ht="27.75" customHeight="1" x14ac:dyDescent="0.25">
      <c r="A13" s="27" t="s">
        <v>132</v>
      </c>
      <c r="B13" s="185"/>
      <c r="C13" s="80">
        <f>C8</f>
        <v>8.5333333333333332</v>
      </c>
      <c r="D13" s="185"/>
      <c r="E13" s="80">
        <f>E8</f>
        <v>8.8159070598748883</v>
      </c>
      <c r="F13" s="80">
        <f>F8</f>
        <v>9.3472099202834364</v>
      </c>
      <c r="G13" s="80">
        <f>G8</f>
        <v>9.327946768060837</v>
      </c>
      <c r="H13" s="80">
        <f>H8</f>
        <v>8.5286677908937598</v>
      </c>
      <c r="I13" s="80">
        <v>9.2853333333333339</v>
      </c>
      <c r="J13" s="80">
        <f>J8</f>
        <v>8.7687763713080162</v>
      </c>
      <c r="K13" s="136"/>
      <c r="L13" s="50"/>
      <c r="M13" s="50"/>
      <c r="N13" s="50"/>
      <c r="O13" s="50"/>
    </row>
    <row r="14" spans="1:15" ht="32.1" customHeight="1" x14ac:dyDescent="0.25">
      <c r="A14" s="31" t="s">
        <v>133</v>
      </c>
      <c r="B14" s="185" t="s">
        <v>134</v>
      </c>
      <c r="C14" s="81">
        <v>4.1200000000000001E-2</v>
      </c>
      <c r="D14" s="187" t="s">
        <v>134</v>
      </c>
      <c r="E14" s="81">
        <f>E15/E16</f>
        <v>4.111986001749781E-2</v>
      </c>
      <c r="F14" s="81">
        <f>F15/F16</f>
        <v>3.8391224862888484E-2</v>
      </c>
      <c r="G14" s="81">
        <f>G15/G16</f>
        <v>4.9348230912476726E-2</v>
      </c>
      <c r="H14" s="82">
        <f>(H15/H16)</f>
        <v>5.3800170794192997E-2</v>
      </c>
      <c r="I14" s="140">
        <f>(I15/I16)</f>
        <v>3.9007092198581561E-2</v>
      </c>
      <c r="J14" s="95">
        <f>(J15/J16)</f>
        <v>2.8109028960817718E-2</v>
      </c>
      <c r="K14" s="95"/>
      <c r="L14" s="50"/>
      <c r="M14" s="50"/>
      <c r="N14" s="50"/>
      <c r="O14" s="50"/>
    </row>
    <row r="15" spans="1:15" ht="35.1" customHeight="1" x14ac:dyDescent="0.25">
      <c r="A15" s="28" t="s">
        <v>135</v>
      </c>
      <c r="B15" s="185"/>
      <c r="C15" s="76">
        <v>50</v>
      </c>
      <c r="D15" s="187"/>
      <c r="E15" s="23">
        <v>47</v>
      </c>
      <c r="F15" s="23">
        <v>42</v>
      </c>
      <c r="G15" s="23">
        <v>53</v>
      </c>
      <c r="H15" s="23">
        <v>63</v>
      </c>
      <c r="I15" s="50">
        <v>44</v>
      </c>
      <c r="J15" s="67">
        <v>33</v>
      </c>
      <c r="K15" s="67"/>
      <c r="L15" s="50"/>
      <c r="M15" s="50"/>
      <c r="N15" s="50"/>
      <c r="O15" s="50"/>
    </row>
    <row r="16" spans="1:15" ht="22.5" customHeight="1" x14ac:dyDescent="0.25">
      <c r="A16" s="28" t="s">
        <v>136</v>
      </c>
      <c r="B16" s="185"/>
      <c r="C16" s="76">
        <v>1215</v>
      </c>
      <c r="D16" s="187"/>
      <c r="E16" s="76">
        <v>1143</v>
      </c>
      <c r="F16" s="76">
        <v>1094</v>
      </c>
      <c r="G16" s="76">
        <v>1074</v>
      </c>
      <c r="H16" s="76">
        <v>1171</v>
      </c>
      <c r="I16" s="49">
        <v>1128</v>
      </c>
      <c r="J16" s="52">
        <v>1174</v>
      </c>
      <c r="K16" s="52"/>
      <c r="L16" s="49"/>
      <c r="M16" s="49"/>
      <c r="N16" s="49"/>
      <c r="O16" s="49"/>
    </row>
    <row r="17" spans="1:15" ht="15.75" x14ac:dyDescent="0.25">
      <c r="A17" s="31" t="s">
        <v>137</v>
      </c>
      <c r="B17" s="185" t="s">
        <v>138</v>
      </c>
      <c r="C17" s="81">
        <v>1.2999999999999999E-2</v>
      </c>
      <c r="D17" s="187" t="s">
        <v>138</v>
      </c>
      <c r="E17" s="81">
        <v>0</v>
      </c>
      <c r="F17" s="82">
        <v>9.9000000000000008E-3</v>
      </c>
      <c r="G17" s="82">
        <f>IF(G19="","",G18/G19)</f>
        <v>2.1739130434782608E-2</v>
      </c>
      <c r="H17" s="82">
        <f>H18/H19</f>
        <v>3.4482758620689655E-2</v>
      </c>
      <c r="I17" s="58">
        <v>1.0752688172043012E-2</v>
      </c>
      <c r="J17" s="96">
        <v>0</v>
      </c>
      <c r="K17" s="96"/>
      <c r="L17" s="58"/>
      <c r="M17" s="58"/>
      <c r="N17" s="58"/>
      <c r="O17" s="58"/>
    </row>
    <row r="18" spans="1:15" ht="23.25" customHeight="1" x14ac:dyDescent="0.25">
      <c r="A18" s="27" t="s">
        <v>139</v>
      </c>
      <c r="B18" s="185"/>
      <c r="C18" s="23">
        <v>2</v>
      </c>
      <c r="D18" s="187"/>
      <c r="E18" s="23">
        <v>0</v>
      </c>
      <c r="F18" s="23">
        <v>1</v>
      </c>
      <c r="G18" s="23">
        <v>1</v>
      </c>
      <c r="H18" s="23">
        <v>4</v>
      </c>
      <c r="I18" s="50">
        <v>1</v>
      </c>
      <c r="J18" s="67">
        <v>0</v>
      </c>
      <c r="K18" s="67"/>
      <c r="L18" s="50"/>
      <c r="M18" s="50"/>
      <c r="N18" s="50"/>
      <c r="O18" s="50"/>
    </row>
    <row r="19" spans="1:15" ht="31.5" customHeight="1" x14ac:dyDescent="0.25">
      <c r="A19" s="27" t="s">
        <v>140</v>
      </c>
      <c r="B19" s="185"/>
      <c r="C19" s="23">
        <v>154</v>
      </c>
      <c r="D19" s="187"/>
      <c r="E19" s="23">
        <v>151</v>
      </c>
      <c r="F19" s="23">
        <v>101</v>
      </c>
      <c r="G19" s="23">
        <v>46</v>
      </c>
      <c r="H19" s="23">
        <v>116</v>
      </c>
      <c r="I19" s="50">
        <v>93</v>
      </c>
      <c r="J19" s="67">
        <v>77</v>
      </c>
      <c r="K19" s="67"/>
      <c r="L19" s="50"/>
      <c r="M19" s="50"/>
      <c r="N19" s="50"/>
      <c r="O19" s="50"/>
    </row>
    <row r="20" spans="1:15" s="62" customFormat="1" ht="31.5" x14ac:dyDescent="0.25">
      <c r="A20" s="90" t="s">
        <v>141</v>
      </c>
      <c r="B20" s="188" t="s">
        <v>142</v>
      </c>
      <c r="C20" s="121">
        <v>2.0500000000000001E-2</v>
      </c>
      <c r="D20" s="185" t="s">
        <v>142</v>
      </c>
      <c r="E20" s="122">
        <v>2.52E-2</v>
      </c>
      <c r="F20" s="122">
        <v>1.7299999999999999E-2</v>
      </c>
      <c r="G20" s="122">
        <v>1.49E-2</v>
      </c>
      <c r="H20" s="122">
        <v>6.2799999999999995E-2</v>
      </c>
      <c r="I20" s="123">
        <v>2.47E-2</v>
      </c>
      <c r="J20" s="97" t="s">
        <v>143</v>
      </c>
      <c r="K20" s="97"/>
      <c r="L20" s="67"/>
      <c r="M20" s="67"/>
      <c r="N20" s="67"/>
      <c r="O20" s="67"/>
    </row>
    <row r="21" spans="1:15" s="62" customFormat="1" ht="33" customHeight="1" x14ac:dyDescent="0.25">
      <c r="A21" s="91" t="s">
        <v>144</v>
      </c>
      <c r="B21" s="188"/>
      <c r="C21" s="124">
        <v>0</v>
      </c>
      <c r="D21" s="185"/>
      <c r="E21" s="125">
        <v>6</v>
      </c>
      <c r="F21" s="125">
        <v>9</v>
      </c>
      <c r="G21" s="125">
        <v>2</v>
      </c>
      <c r="H21" s="125">
        <v>1</v>
      </c>
      <c r="I21" s="125">
        <v>14</v>
      </c>
      <c r="J21" s="97" t="s">
        <v>145</v>
      </c>
      <c r="K21" s="97"/>
      <c r="L21" s="67"/>
      <c r="M21" s="67"/>
      <c r="N21" s="67"/>
      <c r="O21" s="67"/>
    </row>
    <row r="22" spans="1:15" s="62" customFormat="1" ht="27" customHeight="1" x14ac:dyDescent="0.25">
      <c r="A22" s="91" t="s">
        <v>146</v>
      </c>
      <c r="B22" s="188"/>
      <c r="C22" s="125">
        <v>1710</v>
      </c>
      <c r="D22" s="185"/>
      <c r="E22" s="49">
        <v>1351</v>
      </c>
      <c r="F22" s="49">
        <v>1618</v>
      </c>
      <c r="G22" s="49">
        <v>1473</v>
      </c>
      <c r="H22" s="49">
        <v>1496</v>
      </c>
      <c r="I22" s="129">
        <v>1532</v>
      </c>
      <c r="J22" s="97" t="s">
        <v>145</v>
      </c>
      <c r="K22" s="97"/>
      <c r="L22" s="52"/>
      <c r="M22" s="52"/>
      <c r="N22" s="52"/>
      <c r="O22" s="52"/>
    </row>
    <row r="23" spans="1:15" s="62" customFormat="1" ht="30" customHeight="1" x14ac:dyDescent="0.25">
      <c r="A23" s="91" t="s">
        <v>147</v>
      </c>
      <c r="B23" s="188"/>
      <c r="C23" s="125">
        <v>35</v>
      </c>
      <c r="D23" s="185"/>
      <c r="E23" s="125">
        <v>34</v>
      </c>
      <c r="F23" s="125">
        <v>19</v>
      </c>
      <c r="G23" s="125">
        <v>20</v>
      </c>
      <c r="H23" s="125">
        <v>94</v>
      </c>
      <c r="I23" s="125">
        <v>32</v>
      </c>
      <c r="J23" s="97" t="s">
        <v>145</v>
      </c>
      <c r="K23" s="97"/>
      <c r="L23" s="67"/>
      <c r="M23" s="67"/>
      <c r="N23" s="67"/>
      <c r="O23" s="67"/>
    </row>
    <row r="24" spans="1:15" s="62" customFormat="1" ht="30.75" customHeight="1" x14ac:dyDescent="0.25">
      <c r="A24" s="91" t="s">
        <v>148</v>
      </c>
      <c r="B24" s="188"/>
      <c r="C24" s="125">
        <v>1675</v>
      </c>
      <c r="D24" s="185"/>
      <c r="E24" s="125">
        <v>1317</v>
      </c>
      <c r="F24" s="125">
        <v>1590</v>
      </c>
      <c r="G24" s="125">
        <v>1451</v>
      </c>
      <c r="H24" s="125">
        <v>1402</v>
      </c>
      <c r="I24" s="125">
        <v>1500</v>
      </c>
      <c r="J24" s="97" t="s">
        <v>145</v>
      </c>
      <c r="K24" s="97"/>
      <c r="L24" s="67"/>
      <c r="M24" s="67"/>
      <c r="N24" s="67"/>
      <c r="O24" s="67"/>
    </row>
    <row r="25" spans="1:15" ht="51" customHeight="1" x14ac:dyDescent="0.25">
      <c r="A25" s="31" t="s">
        <v>149</v>
      </c>
      <c r="B25" s="188">
        <v>3.9</v>
      </c>
      <c r="C25" s="83">
        <f>IF(C27="","",C26/C27)</f>
        <v>5.533596837944664E-2</v>
      </c>
      <c r="D25" s="185" t="s">
        <v>150</v>
      </c>
      <c r="E25" s="83">
        <f t="shared" ref="E25:J25" si="2">IF(E27="","",E26/E27)</f>
        <v>3.5164835164835165E-2</v>
      </c>
      <c r="F25" s="83">
        <f t="shared" si="2"/>
        <v>3.2786885245901641E-2</v>
      </c>
      <c r="G25" s="83">
        <f t="shared" si="2"/>
        <v>2.3376623376623377E-2</v>
      </c>
      <c r="H25" s="83">
        <f t="shared" si="2"/>
        <v>3.6529680365296802E-2</v>
      </c>
      <c r="I25" s="83">
        <f t="shared" si="2"/>
        <v>9.9009900990099011E-3</v>
      </c>
      <c r="J25" s="83">
        <f t="shared" si="2"/>
        <v>1.6587677725118485E-2</v>
      </c>
      <c r="K25" s="58"/>
      <c r="L25" s="58"/>
      <c r="M25" s="58"/>
      <c r="N25" s="58"/>
      <c r="O25" s="58"/>
    </row>
    <row r="26" spans="1:15" ht="30" customHeight="1" x14ac:dyDescent="0.25">
      <c r="A26" s="27" t="s">
        <v>151</v>
      </c>
      <c r="B26" s="188"/>
      <c r="C26" s="50">
        <v>28</v>
      </c>
      <c r="D26" s="185"/>
      <c r="E26" s="50">
        <v>16</v>
      </c>
      <c r="F26" s="50">
        <v>16</v>
      </c>
      <c r="G26" s="50">
        <v>9</v>
      </c>
      <c r="H26" s="50">
        <v>16</v>
      </c>
      <c r="I26" s="50">
        <v>4</v>
      </c>
      <c r="J26" s="67">
        <v>7</v>
      </c>
      <c r="K26" s="50"/>
      <c r="L26" s="50"/>
      <c r="M26" s="50"/>
      <c r="N26" s="50"/>
      <c r="O26" s="50"/>
    </row>
    <row r="27" spans="1:15" ht="32.25" customHeight="1" x14ac:dyDescent="0.25">
      <c r="A27" s="27" t="s">
        <v>152</v>
      </c>
      <c r="B27" s="188"/>
      <c r="C27" s="50">
        <v>506</v>
      </c>
      <c r="D27" s="185"/>
      <c r="E27" s="50">
        <v>455</v>
      </c>
      <c r="F27" s="50">
        <v>488</v>
      </c>
      <c r="G27" s="50">
        <v>385</v>
      </c>
      <c r="H27" s="50">
        <v>438</v>
      </c>
      <c r="I27" s="50">
        <v>404</v>
      </c>
      <c r="J27" s="67">
        <v>422</v>
      </c>
      <c r="K27" s="50"/>
      <c r="L27" s="50"/>
      <c r="M27" s="50"/>
      <c r="N27" s="50"/>
      <c r="O27" s="50"/>
    </row>
    <row r="28" spans="1:15" ht="84.95" customHeight="1" x14ac:dyDescent="0.25">
      <c r="A28" s="31" t="s">
        <v>153</v>
      </c>
      <c r="B28" s="188" t="s">
        <v>154</v>
      </c>
      <c r="C28" s="83">
        <v>3.0389363722697058E-2</v>
      </c>
      <c r="D28" s="185" t="s">
        <v>154</v>
      </c>
      <c r="E28" s="83">
        <v>2.5233644859813085E-2</v>
      </c>
      <c r="F28" s="83">
        <v>2.0257826887661142E-2</v>
      </c>
      <c r="G28" s="83">
        <v>7.2992700729927005E-3</v>
      </c>
      <c r="H28" s="83">
        <v>4.3633125556544972E-2</v>
      </c>
      <c r="I28" s="96">
        <v>3.3972125435540103E-2</v>
      </c>
      <c r="J28" s="88">
        <f>(J29/J30)</f>
        <v>2.5901942645698426E-2</v>
      </c>
      <c r="K28" s="58"/>
      <c r="L28" s="58"/>
      <c r="M28" s="58"/>
      <c r="N28" s="58"/>
      <c r="O28" s="58"/>
    </row>
    <row r="29" spans="1:15" ht="29.45" customHeight="1" x14ac:dyDescent="0.25">
      <c r="A29" s="27" t="s">
        <v>155</v>
      </c>
      <c r="B29" s="188"/>
      <c r="C29" s="50">
        <v>32</v>
      </c>
      <c r="D29" s="185"/>
      <c r="E29" s="50">
        <v>27</v>
      </c>
      <c r="F29" s="50">
        <v>22</v>
      </c>
      <c r="G29" s="50">
        <v>8</v>
      </c>
      <c r="H29" s="50">
        <v>49</v>
      </c>
      <c r="I29" s="67">
        <v>41</v>
      </c>
      <c r="J29" s="67">
        <v>28</v>
      </c>
      <c r="K29" s="50"/>
      <c r="L29" s="50"/>
      <c r="M29" s="50"/>
      <c r="N29" s="50"/>
      <c r="O29" s="50"/>
    </row>
    <row r="30" spans="1:15" ht="40.5" customHeight="1" x14ac:dyDescent="0.25">
      <c r="A30" s="27" t="s">
        <v>156</v>
      </c>
      <c r="B30" s="188"/>
      <c r="C30" s="50">
        <v>1053</v>
      </c>
      <c r="D30" s="185"/>
      <c r="E30" s="50">
        <v>1070</v>
      </c>
      <c r="F30" s="50">
        <v>1086</v>
      </c>
      <c r="G30" s="50">
        <v>1096</v>
      </c>
      <c r="H30" s="50">
        <v>1123</v>
      </c>
      <c r="I30" s="67">
        <v>1148</v>
      </c>
      <c r="J30" s="67">
        <v>1081</v>
      </c>
      <c r="K30" s="50"/>
      <c r="L30" s="50"/>
      <c r="M30" s="50"/>
      <c r="N30" s="50"/>
      <c r="O30" s="50"/>
    </row>
    <row r="31" spans="1:15" ht="63" x14ac:dyDescent="0.25">
      <c r="A31" s="31" t="s">
        <v>157</v>
      </c>
      <c r="B31" s="185" t="s">
        <v>158</v>
      </c>
      <c r="C31" s="50"/>
      <c r="D31" s="185" t="s">
        <v>158</v>
      </c>
      <c r="E31" s="68" t="s">
        <v>23</v>
      </c>
      <c r="F31" s="68" t="s">
        <v>23</v>
      </c>
      <c r="G31" s="189" t="s">
        <v>159</v>
      </c>
      <c r="H31" s="189" t="s">
        <v>159</v>
      </c>
      <c r="I31" s="88">
        <v>5.3941908713692949E-2</v>
      </c>
      <c r="J31" s="88">
        <f>(J32/J33)</f>
        <v>4.6181172291296625E-2</v>
      </c>
      <c r="K31" s="57"/>
      <c r="L31" s="50"/>
      <c r="M31" s="50"/>
      <c r="N31" s="50"/>
      <c r="O31" s="50"/>
    </row>
    <row r="32" spans="1:15" ht="40.5" customHeight="1" x14ac:dyDescent="0.25">
      <c r="A32" s="27" t="s">
        <v>155</v>
      </c>
      <c r="B32" s="185"/>
      <c r="C32" s="50"/>
      <c r="D32" s="185"/>
      <c r="E32" s="68" t="s">
        <v>23</v>
      </c>
      <c r="F32" s="68" t="s">
        <v>23</v>
      </c>
      <c r="G32" s="189" t="s">
        <v>159</v>
      </c>
      <c r="H32" s="189" t="s">
        <v>159</v>
      </c>
      <c r="I32" s="67">
        <v>39</v>
      </c>
      <c r="J32" s="67">
        <v>26</v>
      </c>
      <c r="K32" s="50"/>
      <c r="L32" s="50"/>
      <c r="M32" s="50"/>
      <c r="N32" s="50"/>
      <c r="O32" s="50"/>
    </row>
    <row r="33" spans="1:15" ht="40.5" customHeight="1" x14ac:dyDescent="0.25">
      <c r="A33" s="27" t="s">
        <v>156</v>
      </c>
      <c r="B33" s="185"/>
      <c r="C33" s="50"/>
      <c r="D33" s="185"/>
      <c r="E33" s="68" t="s">
        <v>23</v>
      </c>
      <c r="F33" s="68" t="s">
        <v>23</v>
      </c>
      <c r="G33" s="189" t="s">
        <v>159</v>
      </c>
      <c r="H33" s="189" t="s">
        <v>159</v>
      </c>
      <c r="I33" s="67">
        <v>723</v>
      </c>
      <c r="J33" s="67">
        <v>563</v>
      </c>
      <c r="K33" s="50"/>
      <c r="L33" s="50"/>
      <c r="M33" s="50"/>
      <c r="N33" s="50"/>
      <c r="O33" s="50"/>
    </row>
    <row r="34" spans="1:15" ht="33" customHeight="1" x14ac:dyDescent="0.25">
      <c r="A34" s="90" t="s">
        <v>160</v>
      </c>
      <c r="B34" s="188">
        <v>1</v>
      </c>
      <c r="C34" s="66">
        <v>1.08</v>
      </c>
      <c r="D34" s="188">
        <v>1</v>
      </c>
      <c r="E34" s="87">
        <f>E35/E36</f>
        <v>1.0964705882352941</v>
      </c>
      <c r="F34" s="87">
        <f>F35/F36</f>
        <v>1.016470588235294</v>
      </c>
      <c r="G34" s="87">
        <f>G35/G36</f>
        <v>1.1313725490196078</v>
      </c>
      <c r="H34" s="87">
        <f t="shared" ref="H34" si="3">H35/H36</f>
        <v>1.152156862745098</v>
      </c>
      <c r="I34" s="87">
        <f>I35/I36</f>
        <v>1.0143137254901962</v>
      </c>
      <c r="J34" s="55">
        <v>1.1100000000000001</v>
      </c>
      <c r="K34" s="87"/>
      <c r="L34" s="55"/>
      <c r="M34" s="55"/>
      <c r="N34" s="55"/>
      <c r="O34" s="55"/>
    </row>
    <row r="35" spans="1:15" ht="23.25" customHeight="1" x14ac:dyDescent="0.25">
      <c r="A35" s="190" t="s">
        <v>161</v>
      </c>
      <c r="B35" s="188"/>
      <c r="C35" s="52">
        <v>5201</v>
      </c>
      <c r="D35" s="188"/>
      <c r="E35" s="52">
        <v>5592</v>
      </c>
      <c r="F35" s="52">
        <v>5184</v>
      </c>
      <c r="G35" s="52">
        <v>5770</v>
      </c>
      <c r="H35" s="52">
        <v>5876</v>
      </c>
      <c r="I35" s="52">
        <v>5173</v>
      </c>
      <c r="J35" s="49">
        <v>5686</v>
      </c>
      <c r="K35" s="52"/>
      <c r="L35" s="49"/>
      <c r="M35" s="49"/>
      <c r="N35" s="49"/>
      <c r="O35" s="49"/>
    </row>
    <row r="36" spans="1:15" ht="20.25" customHeight="1" x14ac:dyDescent="0.25">
      <c r="A36" s="190" t="s">
        <v>162</v>
      </c>
      <c r="B36" s="188"/>
      <c r="C36" s="52">
        <v>5000</v>
      </c>
      <c r="D36" s="188"/>
      <c r="E36" s="52">
        <v>5100</v>
      </c>
      <c r="F36" s="52">
        <v>5100</v>
      </c>
      <c r="G36" s="52">
        <v>5100</v>
      </c>
      <c r="H36" s="52">
        <v>5100</v>
      </c>
      <c r="I36" s="52">
        <v>5100</v>
      </c>
      <c r="J36" s="49">
        <v>5100</v>
      </c>
      <c r="K36" s="52"/>
      <c r="L36" s="49"/>
      <c r="M36" s="49"/>
      <c r="N36" s="49"/>
      <c r="O36" s="49"/>
    </row>
    <row r="37" spans="1:15" ht="31.5" x14ac:dyDescent="0.25">
      <c r="A37" s="31" t="s">
        <v>163</v>
      </c>
      <c r="B37" s="185" t="s">
        <v>164</v>
      </c>
      <c r="C37" s="57">
        <v>1</v>
      </c>
      <c r="D37" s="185" t="s">
        <v>164</v>
      </c>
      <c r="E37" s="68">
        <v>1</v>
      </c>
      <c r="F37" s="68">
        <v>1</v>
      </c>
      <c r="G37" s="68">
        <v>1</v>
      </c>
      <c r="H37" s="68">
        <v>1</v>
      </c>
      <c r="I37" s="68">
        <v>1</v>
      </c>
      <c r="J37" s="68">
        <v>1</v>
      </c>
      <c r="K37" s="68"/>
      <c r="L37" s="66"/>
      <c r="M37" s="66"/>
      <c r="N37" s="55"/>
      <c r="O37" s="55"/>
    </row>
    <row r="38" spans="1:15" ht="30" x14ac:dyDescent="0.25">
      <c r="A38" s="27" t="s">
        <v>165</v>
      </c>
      <c r="B38" s="185"/>
      <c r="C38" s="49">
        <v>2077</v>
      </c>
      <c r="D38" s="185"/>
      <c r="E38" s="52">
        <v>13020</v>
      </c>
      <c r="F38" s="52">
        <v>11998</v>
      </c>
      <c r="G38" s="52">
        <v>12209</v>
      </c>
      <c r="H38" s="52">
        <v>12470</v>
      </c>
      <c r="I38" s="52">
        <v>12952</v>
      </c>
      <c r="J38" s="52">
        <v>13369</v>
      </c>
      <c r="K38" s="52"/>
      <c r="L38" s="67"/>
      <c r="M38" s="67"/>
      <c r="N38" s="50"/>
      <c r="O38" s="50"/>
    </row>
    <row r="39" spans="1:15" ht="29.45" customHeight="1" x14ac:dyDescent="0.25">
      <c r="A39" s="27" t="s">
        <v>166</v>
      </c>
      <c r="B39" s="185"/>
      <c r="C39" s="49">
        <v>2077</v>
      </c>
      <c r="D39" s="185"/>
      <c r="E39" s="52">
        <v>13020</v>
      </c>
      <c r="F39" s="52">
        <v>11998</v>
      </c>
      <c r="G39" s="52">
        <v>12209</v>
      </c>
      <c r="H39" s="52">
        <v>12470</v>
      </c>
      <c r="I39" s="52">
        <v>12952</v>
      </c>
      <c r="J39" s="52">
        <v>13369</v>
      </c>
      <c r="K39" s="52"/>
      <c r="L39" s="67"/>
      <c r="M39" s="67"/>
      <c r="N39" s="50"/>
      <c r="O39" s="50"/>
    </row>
    <row r="40" spans="1:15" ht="81.599999999999994" customHeight="1" x14ac:dyDescent="0.25">
      <c r="A40" s="31" t="s">
        <v>167</v>
      </c>
      <c r="B40" s="185" t="s">
        <v>168</v>
      </c>
      <c r="C40" s="56">
        <v>0.88539999999999996</v>
      </c>
      <c r="D40" s="185" t="s">
        <v>168</v>
      </c>
      <c r="E40" s="56">
        <v>0.64129999999999998</v>
      </c>
      <c r="F40" s="58">
        <v>0.92400000000000004</v>
      </c>
      <c r="G40" s="68">
        <f>IF(G42="","",G41/G42)</f>
        <v>1</v>
      </c>
      <c r="H40" s="68">
        <f>IF(H42="","",H41/H42)</f>
        <v>1</v>
      </c>
      <c r="I40" s="141">
        <f>IF(I42="","",I41/I42)</f>
        <v>0.9888392857142857</v>
      </c>
      <c r="J40" s="141">
        <f>IF(J42="","",J41/J42)</f>
        <v>0.94897959183673475</v>
      </c>
      <c r="K40" s="58"/>
      <c r="L40" s="58"/>
      <c r="M40" s="58"/>
      <c r="N40" s="58"/>
      <c r="O40" s="58"/>
    </row>
    <row r="41" spans="1:15" ht="36" customHeight="1" x14ac:dyDescent="0.25">
      <c r="A41" s="28" t="s">
        <v>169</v>
      </c>
      <c r="B41" s="185"/>
      <c r="C41" s="50">
        <v>309</v>
      </c>
      <c r="D41" s="185"/>
      <c r="E41" s="50">
        <v>261</v>
      </c>
      <c r="F41" s="50">
        <v>436</v>
      </c>
      <c r="G41" s="50">
        <v>412</v>
      </c>
      <c r="H41" s="50">
        <v>491</v>
      </c>
      <c r="I41" s="50">
        <v>443</v>
      </c>
      <c r="J41" s="67">
        <v>465</v>
      </c>
      <c r="K41" s="50"/>
      <c r="L41" s="50"/>
      <c r="M41" s="50"/>
      <c r="N41" s="50"/>
      <c r="O41" s="50"/>
    </row>
    <row r="42" spans="1:15" ht="30" customHeight="1" x14ac:dyDescent="0.25">
      <c r="A42" s="27" t="s">
        <v>170</v>
      </c>
      <c r="B42" s="185"/>
      <c r="C42" s="50">
        <v>349</v>
      </c>
      <c r="D42" s="185"/>
      <c r="E42" s="50">
        <v>407</v>
      </c>
      <c r="F42" s="50">
        <v>472</v>
      </c>
      <c r="G42" s="50">
        <v>412</v>
      </c>
      <c r="H42" s="50">
        <v>491</v>
      </c>
      <c r="I42" s="50">
        <v>448</v>
      </c>
      <c r="J42" s="67">
        <v>490</v>
      </c>
      <c r="K42" s="50"/>
      <c r="L42" s="50"/>
      <c r="M42" s="50"/>
      <c r="N42" s="50"/>
      <c r="O42" s="50"/>
    </row>
    <row r="43" spans="1:15" ht="95.45" customHeight="1" x14ac:dyDescent="0.25">
      <c r="A43" s="31" t="s">
        <v>171</v>
      </c>
      <c r="B43" s="185" t="s">
        <v>168</v>
      </c>
      <c r="C43" s="57">
        <v>1</v>
      </c>
      <c r="D43" s="185" t="s">
        <v>168</v>
      </c>
      <c r="E43" s="57">
        <v>1</v>
      </c>
      <c r="F43" s="61">
        <v>1</v>
      </c>
      <c r="G43" s="68">
        <f>IF(G45="","",G44/G45)</f>
        <v>1</v>
      </c>
      <c r="H43" s="68">
        <f>IF(H45="","",H44/H45)</f>
        <v>1</v>
      </c>
      <c r="I43" s="68">
        <f>IF(I45="","",I44/I45)</f>
        <v>1</v>
      </c>
      <c r="J43" s="68">
        <f>IF(J45="","",J44/J45)</f>
        <v>1</v>
      </c>
      <c r="K43" s="57"/>
      <c r="L43" s="55"/>
      <c r="M43" s="55"/>
      <c r="N43" s="55"/>
      <c r="O43" s="55"/>
    </row>
    <row r="44" spans="1:15" ht="47.45" customHeight="1" x14ac:dyDescent="0.25">
      <c r="A44" s="28" t="s">
        <v>172</v>
      </c>
      <c r="B44" s="185"/>
      <c r="C44" s="50">
        <v>349</v>
      </c>
      <c r="D44" s="185"/>
      <c r="E44" s="50">
        <v>407</v>
      </c>
      <c r="F44" s="50">
        <v>472</v>
      </c>
      <c r="G44" s="50">
        <v>412</v>
      </c>
      <c r="H44" s="50">
        <v>491</v>
      </c>
      <c r="I44" s="50">
        <v>448</v>
      </c>
      <c r="J44" s="67">
        <v>490</v>
      </c>
      <c r="K44" s="50"/>
      <c r="L44" s="50"/>
      <c r="M44" s="50"/>
      <c r="N44" s="50"/>
      <c r="O44" s="50"/>
    </row>
    <row r="45" spans="1:15" ht="26.25" customHeight="1" x14ac:dyDescent="0.25">
      <c r="A45" s="28" t="s">
        <v>173</v>
      </c>
      <c r="B45" s="185"/>
      <c r="C45" s="50">
        <v>349</v>
      </c>
      <c r="D45" s="185"/>
      <c r="E45" s="50">
        <v>407</v>
      </c>
      <c r="F45" s="50">
        <v>472</v>
      </c>
      <c r="G45" s="50">
        <v>412</v>
      </c>
      <c r="H45" s="50">
        <v>491</v>
      </c>
      <c r="I45" s="50">
        <v>448</v>
      </c>
      <c r="J45" s="67">
        <v>490</v>
      </c>
      <c r="K45" s="50"/>
      <c r="L45" s="50"/>
      <c r="M45" s="50"/>
      <c r="N45" s="50"/>
      <c r="O45" s="50"/>
    </row>
    <row r="46" spans="1:15" ht="60" customHeight="1" x14ac:dyDescent="0.25">
      <c r="A46" s="90" t="s">
        <v>174</v>
      </c>
      <c r="B46" s="188" t="s">
        <v>175</v>
      </c>
      <c r="C46" s="68" t="s">
        <v>23</v>
      </c>
      <c r="D46" s="188" t="s">
        <v>175</v>
      </c>
      <c r="E46" s="68" t="s">
        <v>23</v>
      </c>
      <c r="F46" s="68" t="s">
        <v>23</v>
      </c>
      <c r="G46" s="191">
        <f>(G47/G48)</f>
        <v>6.2896328299221773E-4</v>
      </c>
      <c r="H46" s="191">
        <f>(H47/H48)</f>
        <v>1.6639585752394379E-4</v>
      </c>
      <c r="I46" s="192">
        <v>4.3499999999999997E-3</v>
      </c>
      <c r="J46" s="191">
        <f>(J47/J48)</f>
        <v>8.0003181097236179E-5</v>
      </c>
      <c r="K46" s="88"/>
      <c r="L46" s="55"/>
      <c r="M46" s="55"/>
      <c r="N46" s="55"/>
      <c r="O46" s="55"/>
    </row>
    <row r="47" spans="1:15" ht="50.45" customHeight="1" x14ac:dyDescent="0.25">
      <c r="A47" s="91" t="s">
        <v>176</v>
      </c>
      <c r="B47" s="188"/>
      <c r="C47" s="67" t="s">
        <v>23</v>
      </c>
      <c r="D47" s="188"/>
      <c r="E47" s="68" t="s">
        <v>23</v>
      </c>
      <c r="F47" s="68" t="s">
        <v>23</v>
      </c>
      <c r="G47" s="99">
        <v>2496.36</v>
      </c>
      <c r="H47" s="99">
        <v>624.84</v>
      </c>
      <c r="I47" s="99">
        <v>15323.92</v>
      </c>
      <c r="J47" s="99">
        <v>248.88</v>
      </c>
      <c r="K47" s="137"/>
      <c r="L47" s="50"/>
      <c r="M47" s="50"/>
      <c r="N47" s="50"/>
      <c r="O47" s="50"/>
    </row>
    <row r="48" spans="1:15" ht="39" customHeight="1" x14ac:dyDescent="0.25">
      <c r="A48" s="91" t="s">
        <v>177</v>
      </c>
      <c r="B48" s="188"/>
      <c r="C48" s="67" t="s">
        <v>23</v>
      </c>
      <c r="D48" s="188"/>
      <c r="E48" s="68" t="s">
        <v>23</v>
      </c>
      <c r="F48" s="151" t="s">
        <v>23</v>
      </c>
      <c r="G48" s="193">
        <v>3969007.52</v>
      </c>
      <c r="H48" s="152">
        <v>3755141.56</v>
      </c>
      <c r="I48" s="194">
        <v>3546160.62</v>
      </c>
      <c r="J48" s="153">
        <v>3110876.3</v>
      </c>
      <c r="K48" s="194"/>
      <c r="L48" s="50"/>
      <c r="M48" s="50"/>
      <c r="N48" s="50"/>
      <c r="O48" s="50"/>
    </row>
    <row r="49" spans="1:15" ht="43.5" customHeight="1" x14ac:dyDescent="0.25">
      <c r="A49" s="90" t="s">
        <v>178</v>
      </c>
      <c r="B49" s="188" t="s">
        <v>179</v>
      </c>
      <c r="C49" s="68" t="s">
        <v>23</v>
      </c>
      <c r="D49" s="188" t="s">
        <v>179</v>
      </c>
      <c r="E49" s="68" t="s">
        <v>23</v>
      </c>
      <c r="F49" s="151" t="s">
        <v>23</v>
      </c>
      <c r="G49" s="195" t="s">
        <v>159</v>
      </c>
      <c r="H49" s="151" t="s">
        <v>23</v>
      </c>
      <c r="I49" s="154">
        <f>I50/I51</f>
        <v>0.96952908587257614</v>
      </c>
      <c r="J49" s="155" t="s">
        <v>180</v>
      </c>
      <c r="K49" s="156"/>
      <c r="L49" s="55"/>
      <c r="M49" s="55"/>
      <c r="N49" s="55"/>
      <c r="O49" s="55"/>
    </row>
    <row r="50" spans="1:15" ht="42.75" customHeight="1" x14ac:dyDescent="0.25">
      <c r="A50" s="91" t="s">
        <v>181</v>
      </c>
      <c r="B50" s="188"/>
      <c r="C50" s="67" t="s">
        <v>23</v>
      </c>
      <c r="D50" s="188"/>
      <c r="E50" s="68" t="s">
        <v>23</v>
      </c>
      <c r="F50" s="68" t="s">
        <v>23</v>
      </c>
      <c r="G50" s="196" t="s">
        <v>159</v>
      </c>
      <c r="H50" s="68" t="s">
        <v>23</v>
      </c>
      <c r="I50" s="197">
        <v>350</v>
      </c>
      <c r="J50" s="129" t="s">
        <v>180</v>
      </c>
      <c r="K50" s="157"/>
      <c r="L50" s="50"/>
      <c r="M50" s="50"/>
      <c r="N50" s="50"/>
      <c r="O50" s="50"/>
    </row>
    <row r="51" spans="1:15" ht="44.25" customHeight="1" x14ac:dyDescent="0.25">
      <c r="A51" s="91" t="s">
        <v>182</v>
      </c>
      <c r="B51" s="188"/>
      <c r="C51" s="67" t="s">
        <v>23</v>
      </c>
      <c r="D51" s="188"/>
      <c r="E51" s="68" t="s">
        <v>23</v>
      </c>
      <c r="F51" s="68" t="s">
        <v>23</v>
      </c>
      <c r="G51" s="196" t="s">
        <v>159</v>
      </c>
      <c r="H51" s="68" t="s">
        <v>23</v>
      </c>
      <c r="I51" s="128">
        <v>361</v>
      </c>
      <c r="J51" s="129" t="s">
        <v>180</v>
      </c>
      <c r="K51" s="157"/>
      <c r="L51" s="50"/>
      <c r="M51" s="50"/>
      <c r="N51" s="50"/>
      <c r="O51" s="50"/>
    </row>
    <row r="52" spans="1:15" ht="60" customHeight="1" x14ac:dyDescent="0.25">
      <c r="A52" s="31" t="s">
        <v>183</v>
      </c>
      <c r="B52" s="185" t="s">
        <v>122</v>
      </c>
      <c r="C52" s="57" t="s">
        <v>23</v>
      </c>
      <c r="D52" s="185" t="s">
        <v>122</v>
      </c>
      <c r="E52" s="68" t="s">
        <v>23</v>
      </c>
      <c r="F52" s="68" t="s">
        <v>23</v>
      </c>
      <c r="G52" s="198">
        <f>IF(G54="","",G53/G54)</f>
        <v>0.94897959183673475</v>
      </c>
      <c r="H52" s="198">
        <f>IF(H54="","",H53/H54)</f>
        <v>0.96707317073170729</v>
      </c>
      <c r="I52" s="198">
        <f>IF(I54="","",I53/I54)</f>
        <v>0.95161290322580649</v>
      </c>
      <c r="J52" s="198">
        <f>IF(J54="","",J53/J54)</f>
        <v>0.92971246006389774</v>
      </c>
      <c r="K52" s="198"/>
      <c r="L52" s="55"/>
      <c r="M52" s="55"/>
      <c r="N52" s="55"/>
      <c r="O52" s="55"/>
    </row>
    <row r="53" spans="1:15" ht="41.25" customHeight="1" x14ac:dyDescent="0.25">
      <c r="A53" s="28" t="s">
        <v>184</v>
      </c>
      <c r="B53" s="185"/>
      <c r="C53" s="50" t="s">
        <v>23</v>
      </c>
      <c r="D53" s="185"/>
      <c r="E53" s="68" t="s">
        <v>23</v>
      </c>
      <c r="F53" s="68" t="s">
        <v>23</v>
      </c>
      <c r="G53" s="199">
        <v>558</v>
      </c>
      <c r="H53" s="50">
        <f>665+128</f>
        <v>793</v>
      </c>
      <c r="I53" s="89">
        <v>531</v>
      </c>
      <c r="J53" s="50">
        <v>582</v>
      </c>
      <c r="K53" s="50"/>
      <c r="L53" s="50"/>
      <c r="M53" s="50"/>
      <c r="N53" s="50"/>
      <c r="O53" s="50"/>
    </row>
    <row r="54" spans="1:15" ht="30" x14ac:dyDescent="0.25">
      <c r="A54" s="28" t="s">
        <v>185</v>
      </c>
      <c r="B54" s="185"/>
      <c r="C54" s="50" t="s">
        <v>23</v>
      </c>
      <c r="D54" s="185"/>
      <c r="E54" s="68" t="s">
        <v>23</v>
      </c>
      <c r="F54" s="68" t="s">
        <v>23</v>
      </c>
      <c r="G54" s="200">
        <v>588</v>
      </c>
      <c r="H54" s="50">
        <f>665+128+27</f>
        <v>820</v>
      </c>
      <c r="I54" s="89">
        <v>558</v>
      </c>
      <c r="J54" s="50">
        <v>626</v>
      </c>
      <c r="K54" s="50"/>
      <c r="L54" s="50"/>
      <c r="M54" s="50"/>
      <c r="N54" s="50"/>
      <c r="O54" s="50"/>
    </row>
    <row r="56" spans="1:15" ht="15.75" x14ac:dyDescent="0.25">
      <c r="B56" s="84"/>
      <c r="C56" s="84"/>
      <c r="D56" s="84"/>
      <c r="E56" s="84"/>
      <c r="F56" s="84"/>
      <c r="G56" s="84"/>
      <c r="H56" s="84"/>
      <c r="I56" s="84"/>
      <c r="J56"/>
      <c r="K56"/>
    </row>
    <row r="57" spans="1:15" ht="15.75" x14ac:dyDescent="0.25">
      <c r="B57" s="84"/>
      <c r="C57" s="84"/>
      <c r="D57" s="84"/>
      <c r="E57" s="84"/>
      <c r="F57" s="84"/>
      <c r="G57" s="84"/>
      <c r="H57" s="84"/>
      <c r="I57" s="98"/>
      <c r="J57"/>
      <c r="K57"/>
    </row>
    <row r="58" spans="1:15" ht="15.75" x14ac:dyDescent="0.25">
      <c r="B58" s="84"/>
      <c r="C58" s="84"/>
      <c r="D58" s="84"/>
      <c r="E58" s="84"/>
      <c r="F58" s="84"/>
      <c r="G58" s="84"/>
      <c r="H58" s="84"/>
      <c r="I58" s="84"/>
      <c r="J58"/>
      <c r="K58"/>
    </row>
    <row r="59" spans="1:15" ht="16.5" thickBot="1" x14ac:dyDescent="0.3">
      <c r="B59" s="84"/>
      <c r="C59" s="84"/>
      <c r="D59" s="86"/>
      <c r="E59" s="86"/>
      <c r="F59" s="86"/>
      <c r="G59" s="86"/>
      <c r="H59" s="86"/>
      <c r="I59" s="84"/>
      <c r="J59"/>
      <c r="K59"/>
    </row>
    <row r="60" spans="1:15" ht="15.75" x14ac:dyDescent="0.25">
      <c r="B60" s="160" t="s">
        <v>115</v>
      </c>
      <c r="C60" s="160"/>
      <c r="D60" s="160"/>
      <c r="E60" s="160"/>
      <c r="F60" s="160"/>
      <c r="G60" s="160"/>
      <c r="H60" s="160"/>
      <c r="I60" s="160"/>
      <c r="J60"/>
      <c r="K60"/>
    </row>
    <row r="61" spans="1:15" ht="15.75" x14ac:dyDescent="0.25">
      <c r="B61" s="160" t="s">
        <v>116</v>
      </c>
      <c r="C61" s="160"/>
      <c r="D61" s="160"/>
      <c r="E61" s="160"/>
      <c r="F61" s="160"/>
      <c r="G61" s="160"/>
      <c r="H61" s="160"/>
      <c r="I61" s="160"/>
      <c r="J61"/>
      <c r="K61"/>
    </row>
    <row r="62" spans="1:15" ht="15.75" x14ac:dyDescent="0.25">
      <c r="B62" s="160" t="s">
        <v>117</v>
      </c>
      <c r="C62" s="160"/>
      <c r="D62" s="160"/>
      <c r="E62" s="160"/>
      <c r="F62" s="160"/>
      <c r="G62" s="160"/>
      <c r="H62" s="160"/>
      <c r="I62" s="160"/>
      <c r="J62"/>
      <c r="K62"/>
    </row>
  </sheetData>
  <mergeCells count="38">
    <mergeCell ref="B60:I60"/>
    <mergeCell ref="B61:I61"/>
    <mergeCell ref="B62:I62"/>
    <mergeCell ref="B46:B48"/>
    <mergeCell ref="D46:D48"/>
    <mergeCell ref="B49:B51"/>
    <mergeCell ref="D49:D51"/>
    <mergeCell ref="B52:B54"/>
    <mergeCell ref="D52:D54"/>
    <mergeCell ref="D28:D30"/>
    <mergeCell ref="D34:D36"/>
    <mergeCell ref="D37:D39"/>
    <mergeCell ref="D40:D42"/>
    <mergeCell ref="D43:D45"/>
    <mergeCell ref="D31:D33"/>
    <mergeCell ref="D11:D13"/>
    <mergeCell ref="D14:D16"/>
    <mergeCell ref="D17:D19"/>
    <mergeCell ref="D20:D24"/>
    <mergeCell ref="D25:D27"/>
    <mergeCell ref="A1:O1"/>
    <mergeCell ref="A2:O2"/>
    <mergeCell ref="A3:O3"/>
    <mergeCell ref="B5:B7"/>
    <mergeCell ref="B8:B10"/>
    <mergeCell ref="D5:D7"/>
    <mergeCell ref="D8:D10"/>
    <mergeCell ref="B11:B13"/>
    <mergeCell ref="B14:B16"/>
    <mergeCell ref="B17:B19"/>
    <mergeCell ref="B40:B42"/>
    <mergeCell ref="B43:B45"/>
    <mergeCell ref="B20:B24"/>
    <mergeCell ref="B25:B27"/>
    <mergeCell ref="B28:B30"/>
    <mergeCell ref="B34:B36"/>
    <mergeCell ref="B37:B39"/>
    <mergeCell ref="B31:B33"/>
  </mergeCells>
  <pageMargins left="0.25" right="0.25" top="0.75" bottom="0.75" header="0.3" footer="0.3"/>
  <pageSetup paperSize="9" scale="44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F270B-E1FA-4F83-8C2A-8F9F71AF7275}">
  <sheetPr>
    <pageSetUpPr fitToPage="1"/>
  </sheetPr>
  <dimension ref="A1:Y168"/>
  <sheetViews>
    <sheetView view="pageBreakPreview" topLeftCell="A146" zoomScale="90" zoomScaleNormal="80" zoomScaleSheetLayoutView="90" workbookViewId="0">
      <pane xSplit="1" topLeftCell="B1" activePane="topRight" state="frozen"/>
      <selection pane="topRight" activeCell="L163" sqref="L163"/>
    </sheetView>
  </sheetViews>
  <sheetFormatPr defaultRowHeight="15" x14ac:dyDescent="0.25"/>
  <cols>
    <col min="1" max="1" width="45.28515625" customWidth="1"/>
    <col min="2" max="2" width="8.7109375" bestFit="1" customWidth="1"/>
    <col min="3" max="3" width="10.140625" bestFit="1" customWidth="1"/>
    <col min="4" max="4" width="8.7109375" bestFit="1" customWidth="1"/>
    <col min="5" max="5" width="10.140625" customWidth="1"/>
    <col min="6" max="6" width="8.7109375" bestFit="1" customWidth="1"/>
    <col min="7" max="7" width="9.7109375" bestFit="1" customWidth="1"/>
    <col min="8" max="8" width="8.7109375" bestFit="1" customWidth="1"/>
    <col min="9" max="9" width="10.140625" customWidth="1"/>
    <col min="10" max="10" width="8.7109375" bestFit="1" customWidth="1"/>
    <col min="11" max="11" width="10.140625" bestFit="1" customWidth="1"/>
    <col min="12" max="12" width="8.85546875" customWidth="1"/>
    <col min="13" max="13" width="10.140625" bestFit="1" customWidth="1"/>
    <col min="14" max="14" width="8.7109375" bestFit="1" customWidth="1"/>
    <col min="15" max="15" width="10.140625" bestFit="1" customWidth="1"/>
    <col min="16" max="16" width="8.7109375" bestFit="1" customWidth="1"/>
    <col min="17" max="17" width="13" bestFit="1" customWidth="1"/>
    <col min="18" max="18" width="8.7109375" bestFit="1" customWidth="1"/>
    <col min="19" max="19" width="10.140625" bestFit="1" customWidth="1"/>
    <col min="20" max="20" width="8.7109375" bestFit="1" customWidth="1"/>
    <col min="21" max="21" width="10.140625" bestFit="1" customWidth="1"/>
    <col min="22" max="22" width="8.7109375" bestFit="1" customWidth="1"/>
    <col min="23" max="23" width="10.140625" bestFit="1" customWidth="1"/>
    <col min="24" max="24" width="8.7109375" bestFit="1" customWidth="1"/>
    <col min="25" max="25" width="10.140625" bestFit="1" customWidth="1"/>
  </cols>
  <sheetData>
    <row r="1" spans="1:25" ht="105" customHeight="1" x14ac:dyDescent="0.25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</row>
    <row r="2" spans="1:25" ht="18.75" customHeight="1" x14ac:dyDescent="0.25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</row>
    <row r="3" spans="1:25" ht="21" customHeight="1" x14ac:dyDescent="0.25">
      <c r="A3" s="203" t="s">
        <v>186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</row>
    <row r="4" spans="1:25" x14ac:dyDescent="0.25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</row>
    <row r="5" spans="1:25" ht="21.75" customHeight="1" x14ac:dyDescent="0.25">
      <c r="A5" s="204" t="s">
        <v>187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</row>
    <row r="6" spans="1:25" ht="39" customHeight="1" x14ac:dyDescent="0.25">
      <c r="A6" s="43" t="s">
        <v>188</v>
      </c>
      <c r="B6" s="205" t="s">
        <v>4</v>
      </c>
      <c r="C6" s="205"/>
      <c r="D6" s="205" t="s">
        <v>6</v>
      </c>
      <c r="E6" s="205"/>
      <c r="F6" s="205" t="s">
        <v>7</v>
      </c>
      <c r="G6" s="205"/>
      <c r="H6" s="205" t="s">
        <v>8</v>
      </c>
      <c r="I6" s="205"/>
      <c r="J6" s="205" t="s">
        <v>9</v>
      </c>
      <c r="K6" s="205"/>
      <c r="L6" s="205" t="s">
        <v>10</v>
      </c>
      <c r="M6" s="205"/>
      <c r="N6" s="205" t="s">
        <v>11</v>
      </c>
      <c r="O6" s="205"/>
      <c r="P6" s="205" t="s">
        <v>12</v>
      </c>
      <c r="Q6" s="205"/>
      <c r="R6" s="205" t="s">
        <v>13</v>
      </c>
      <c r="S6" s="205"/>
      <c r="T6" s="205" t="s">
        <v>14</v>
      </c>
      <c r="U6" s="205"/>
      <c r="V6" s="205" t="s">
        <v>15</v>
      </c>
      <c r="W6" s="205"/>
      <c r="X6" s="205" t="s">
        <v>16</v>
      </c>
      <c r="Y6" s="205"/>
    </row>
    <row r="7" spans="1:25" ht="15.75" x14ac:dyDescent="0.25">
      <c r="A7" s="29" t="s">
        <v>189</v>
      </c>
      <c r="B7" s="206">
        <v>0.96650000000000003</v>
      </c>
      <c r="C7" s="206"/>
      <c r="D7" s="206">
        <v>0.97070000000000001</v>
      </c>
      <c r="E7" s="206"/>
      <c r="F7" s="207">
        <v>0.96079999999999999</v>
      </c>
      <c r="G7" s="207"/>
      <c r="H7" s="208">
        <v>0.95850000000000002</v>
      </c>
      <c r="I7" s="208"/>
      <c r="J7" s="208">
        <v>0.96540000000000004</v>
      </c>
      <c r="K7" s="208"/>
      <c r="L7" s="208">
        <v>0.97250000000000003</v>
      </c>
      <c r="M7" s="208"/>
      <c r="N7" s="209">
        <v>0.96060000000000001</v>
      </c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</row>
    <row r="8" spans="1:25" ht="15.75" x14ac:dyDescent="0.25">
      <c r="A8" s="29" t="s">
        <v>190</v>
      </c>
      <c r="B8" s="206">
        <v>0.97789999999999999</v>
      </c>
      <c r="C8" s="206"/>
      <c r="D8" s="206">
        <v>0.98029999999999995</v>
      </c>
      <c r="E8" s="206"/>
      <c r="F8" s="207">
        <v>0.96599999999999997</v>
      </c>
      <c r="G8" s="207"/>
      <c r="H8" s="208">
        <v>0.96960000000000002</v>
      </c>
      <c r="I8" s="208"/>
      <c r="J8" s="208">
        <v>0.97270000000000001</v>
      </c>
      <c r="K8" s="208"/>
      <c r="L8" s="208">
        <v>0.9728</v>
      </c>
      <c r="M8" s="208"/>
      <c r="N8" s="209">
        <v>0.96099999999999997</v>
      </c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</row>
    <row r="9" spans="1:25" ht="15.75" x14ac:dyDescent="0.25">
      <c r="A9" s="29" t="s">
        <v>191</v>
      </c>
      <c r="B9" s="206">
        <v>0.97660000000000002</v>
      </c>
      <c r="C9" s="206"/>
      <c r="D9" s="206">
        <v>0.96240000000000003</v>
      </c>
      <c r="E9" s="206"/>
      <c r="F9" s="207">
        <v>0.96440000000000003</v>
      </c>
      <c r="G9" s="207"/>
      <c r="H9" s="208">
        <v>0.96889999999999998</v>
      </c>
      <c r="I9" s="208"/>
      <c r="J9" s="208">
        <v>0.96599999999999997</v>
      </c>
      <c r="K9" s="208"/>
      <c r="L9" s="208">
        <v>0.9698</v>
      </c>
      <c r="M9" s="208"/>
      <c r="N9" s="209">
        <v>0.95779999999999998</v>
      </c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</row>
    <row r="10" spans="1:25" ht="15.75" x14ac:dyDescent="0.25">
      <c r="A10" s="29" t="s">
        <v>192</v>
      </c>
      <c r="B10" s="206">
        <v>1</v>
      </c>
      <c r="C10" s="206"/>
      <c r="D10" s="206">
        <v>1</v>
      </c>
      <c r="E10" s="206"/>
      <c r="F10" s="207">
        <v>1</v>
      </c>
      <c r="G10" s="207"/>
      <c r="H10" s="208">
        <v>1</v>
      </c>
      <c r="I10" s="208"/>
      <c r="J10" s="208">
        <v>1</v>
      </c>
      <c r="K10" s="208"/>
      <c r="L10" s="208">
        <v>1</v>
      </c>
      <c r="M10" s="208"/>
      <c r="N10" s="209">
        <v>1</v>
      </c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</row>
    <row r="11" spans="1:25" ht="15.75" x14ac:dyDescent="0.25">
      <c r="A11" s="29" t="s">
        <v>193</v>
      </c>
      <c r="B11" s="206">
        <v>1</v>
      </c>
      <c r="C11" s="206"/>
      <c r="D11" s="206">
        <v>1</v>
      </c>
      <c r="E11" s="206"/>
      <c r="F11" s="207">
        <v>1</v>
      </c>
      <c r="G11" s="207"/>
      <c r="H11" s="208">
        <v>1</v>
      </c>
      <c r="I11" s="208"/>
      <c r="J11" s="208">
        <v>1</v>
      </c>
      <c r="K11" s="208"/>
      <c r="L11" s="208">
        <v>1</v>
      </c>
      <c r="M11" s="208"/>
      <c r="N11" s="209">
        <v>1</v>
      </c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</row>
    <row r="12" spans="1:25" ht="15.75" x14ac:dyDescent="0.25">
      <c r="A12" s="29" t="s">
        <v>194</v>
      </c>
      <c r="B12" s="206">
        <v>0.81989999999999996</v>
      </c>
      <c r="C12" s="206"/>
      <c r="D12" s="206">
        <v>0.8155</v>
      </c>
      <c r="E12" s="206"/>
      <c r="F12" s="207">
        <v>0.81179999999999997</v>
      </c>
      <c r="G12" s="207"/>
      <c r="H12" s="208">
        <v>0.7944</v>
      </c>
      <c r="I12" s="208"/>
      <c r="J12" s="208">
        <v>0.80379999999999996</v>
      </c>
      <c r="K12" s="208"/>
      <c r="L12" s="208">
        <v>0.81479999999999997</v>
      </c>
      <c r="M12" s="208"/>
      <c r="N12" s="209">
        <v>0.84140000000000004</v>
      </c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</row>
    <row r="13" spans="1:25" ht="15.75" x14ac:dyDescent="0.25">
      <c r="A13" s="29" t="s">
        <v>195</v>
      </c>
      <c r="B13" s="206">
        <v>0.97899999999999998</v>
      </c>
      <c r="C13" s="206"/>
      <c r="D13" s="206">
        <v>0.97450000000000003</v>
      </c>
      <c r="E13" s="206"/>
      <c r="F13" s="207">
        <v>0.98699999999999999</v>
      </c>
      <c r="G13" s="207"/>
      <c r="H13" s="208">
        <v>0.97</v>
      </c>
      <c r="I13" s="208"/>
      <c r="J13" s="208">
        <v>0.95699999999999996</v>
      </c>
      <c r="K13" s="208"/>
      <c r="L13" s="208">
        <v>0.9667</v>
      </c>
      <c r="M13" s="208"/>
      <c r="N13" s="209">
        <v>0.96199999999999997</v>
      </c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</row>
    <row r="14" spans="1:25" ht="15.75" x14ac:dyDescent="0.25">
      <c r="A14" s="29" t="s">
        <v>196</v>
      </c>
      <c r="B14" s="206">
        <v>0.80649999999999999</v>
      </c>
      <c r="C14" s="206"/>
      <c r="D14" s="206">
        <v>0.9617</v>
      </c>
      <c r="E14" s="206"/>
      <c r="F14" s="207">
        <v>0.95750000000000002</v>
      </c>
      <c r="G14" s="207"/>
      <c r="H14" s="208">
        <v>0.97619999999999996</v>
      </c>
      <c r="I14" s="208"/>
      <c r="J14" s="208">
        <v>0.94699999999999995</v>
      </c>
      <c r="K14" s="208"/>
      <c r="L14" s="208">
        <v>0.96189999999999998</v>
      </c>
      <c r="M14" s="208"/>
      <c r="N14" s="209">
        <v>0.9839</v>
      </c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</row>
    <row r="15" spans="1:25" ht="15.75" x14ac:dyDescent="0.25">
      <c r="A15" s="29" t="s">
        <v>197</v>
      </c>
      <c r="B15" s="206">
        <v>0.9798</v>
      </c>
      <c r="C15" s="206"/>
      <c r="D15" s="206">
        <v>0.97770000000000001</v>
      </c>
      <c r="E15" s="206"/>
      <c r="F15" s="207">
        <v>0.9879</v>
      </c>
      <c r="G15" s="207"/>
      <c r="H15" s="208">
        <v>0.94579999999999997</v>
      </c>
      <c r="I15" s="208"/>
      <c r="J15" s="208">
        <v>0.9637</v>
      </c>
      <c r="K15" s="208"/>
      <c r="L15" s="208">
        <v>0.9708</v>
      </c>
      <c r="M15" s="208"/>
      <c r="N15" s="209">
        <v>0.9839</v>
      </c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</row>
    <row r="16" spans="1:25" ht="20.25" customHeight="1" x14ac:dyDescent="0.25">
      <c r="A16" s="33" t="s">
        <v>198</v>
      </c>
      <c r="B16" s="206">
        <v>0.55110000000000003</v>
      </c>
      <c r="C16" s="206"/>
      <c r="D16" s="206">
        <v>0.57140000000000002</v>
      </c>
      <c r="E16" s="206"/>
      <c r="F16" s="207">
        <v>0.4839</v>
      </c>
      <c r="G16" s="207"/>
      <c r="H16" s="208">
        <v>0.4556</v>
      </c>
      <c r="I16" s="208"/>
      <c r="J16" s="208">
        <v>0.4677</v>
      </c>
      <c r="K16" s="208"/>
      <c r="L16" s="208">
        <v>0.5333</v>
      </c>
      <c r="M16" s="208"/>
      <c r="N16" s="209">
        <v>0.74729999999999996</v>
      </c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</row>
    <row r="17" spans="1:25" ht="15.75" x14ac:dyDescent="0.25">
      <c r="A17" s="14" t="s">
        <v>199</v>
      </c>
      <c r="B17" s="206">
        <v>0.95809999999999995</v>
      </c>
      <c r="C17" s="206"/>
      <c r="D17" s="206">
        <v>0.96399999999999997</v>
      </c>
      <c r="E17" s="206"/>
      <c r="F17" s="207">
        <v>0.95779999999999998</v>
      </c>
      <c r="G17" s="207"/>
      <c r="H17" s="208">
        <v>0.9556</v>
      </c>
      <c r="I17" s="208"/>
      <c r="J17" s="208">
        <v>0.95630000000000004</v>
      </c>
      <c r="K17" s="208"/>
      <c r="L17" s="208">
        <v>0.9637</v>
      </c>
      <c r="M17" s="208"/>
      <c r="N17" s="209">
        <v>1.1444000000000001</v>
      </c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</row>
    <row r="18" spans="1:25" x14ac:dyDescent="0.2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</row>
    <row r="19" spans="1:25" ht="15.75" x14ac:dyDescent="0.25">
      <c r="A19" s="210" t="s">
        <v>200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</row>
    <row r="20" spans="1:25" ht="31.5" x14ac:dyDescent="0.25">
      <c r="A20" s="43" t="s">
        <v>188</v>
      </c>
      <c r="B20" s="205" t="s">
        <v>4</v>
      </c>
      <c r="C20" s="205"/>
      <c r="D20" s="205" t="s">
        <v>6</v>
      </c>
      <c r="E20" s="205"/>
      <c r="F20" s="205" t="s">
        <v>7</v>
      </c>
      <c r="G20" s="205"/>
      <c r="H20" s="205" t="s">
        <v>8</v>
      </c>
      <c r="I20" s="205"/>
      <c r="J20" s="205" t="s">
        <v>9</v>
      </c>
      <c r="K20" s="205"/>
      <c r="L20" s="205" t="s">
        <v>10</v>
      </c>
      <c r="M20" s="205"/>
      <c r="N20" s="205" t="s">
        <v>11</v>
      </c>
      <c r="O20" s="205"/>
      <c r="P20" s="205" t="s">
        <v>12</v>
      </c>
      <c r="Q20" s="205"/>
      <c r="R20" s="205" t="s">
        <v>13</v>
      </c>
      <c r="S20" s="205"/>
      <c r="T20" s="205" t="s">
        <v>14</v>
      </c>
      <c r="U20" s="205"/>
      <c r="V20" s="205" t="s">
        <v>15</v>
      </c>
      <c r="W20" s="205"/>
      <c r="X20" s="205" t="s">
        <v>16</v>
      </c>
      <c r="Y20" s="205"/>
    </row>
    <row r="21" spans="1:25" ht="15.75" x14ac:dyDescent="0.25">
      <c r="A21" s="29" t="s">
        <v>189</v>
      </c>
      <c r="B21" s="211">
        <v>7.4</v>
      </c>
      <c r="C21" s="211"/>
      <c r="D21" s="212">
        <v>7.99</v>
      </c>
      <c r="E21" s="212"/>
      <c r="F21" s="212">
        <v>7.94</v>
      </c>
      <c r="G21" s="212"/>
      <c r="H21" s="212">
        <v>8.52</v>
      </c>
      <c r="I21" s="212"/>
      <c r="J21" s="212">
        <v>7.2</v>
      </c>
      <c r="K21" s="212"/>
      <c r="L21" s="212">
        <v>8.75</v>
      </c>
      <c r="M21" s="212"/>
      <c r="N21" s="212">
        <v>8.82</v>
      </c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</row>
    <row r="22" spans="1:25" ht="15.75" x14ac:dyDescent="0.25">
      <c r="A22" s="29" t="s">
        <v>190</v>
      </c>
      <c r="B22" s="211">
        <v>7.54</v>
      </c>
      <c r="C22" s="211"/>
      <c r="D22" s="212">
        <v>8.1999999999999993</v>
      </c>
      <c r="E22" s="212"/>
      <c r="F22" s="212">
        <v>9.18</v>
      </c>
      <c r="G22" s="212"/>
      <c r="H22" s="212">
        <v>7.35</v>
      </c>
      <c r="I22" s="212"/>
      <c r="J22" s="212">
        <v>8.19</v>
      </c>
      <c r="K22" s="212"/>
      <c r="L22" s="213" t="s">
        <v>201</v>
      </c>
      <c r="M22" s="213"/>
      <c r="N22" s="212">
        <v>8.01</v>
      </c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</row>
    <row r="23" spans="1:25" ht="15.75" x14ac:dyDescent="0.25">
      <c r="A23" s="29" t="s">
        <v>191</v>
      </c>
      <c r="B23" s="211">
        <v>9.65</v>
      </c>
      <c r="C23" s="211"/>
      <c r="D23" s="212">
        <v>8.49</v>
      </c>
      <c r="E23" s="212"/>
      <c r="F23" s="212">
        <v>9.58</v>
      </c>
      <c r="G23" s="212"/>
      <c r="H23" s="212">
        <v>9.15</v>
      </c>
      <c r="I23" s="212"/>
      <c r="J23" s="212">
        <v>8.1199999999999992</v>
      </c>
      <c r="K23" s="212"/>
      <c r="L23" s="212">
        <v>9.7200000000000006</v>
      </c>
      <c r="M23" s="212"/>
      <c r="N23" s="212">
        <v>7.4</v>
      </c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</row>
    <row r="24" spans="1:25" ht="15.75" x14ac:dyDescent="0.25">
      <c r="A24" s="29" t="s">
        <v>192</v>
      </c>
      <c r="B24" s="211">
        <v>4.17</v>
      </c>
      <c r="C24" s="211"/>
      <c r="D24" s="212">
        <v>4.97</v>
      </c>
      <c r="E24" s="212"/>
      <c r="F24" s="212">
        <v>5.38</v>
      </c>
      <c r="G24" s="212"/>
      <c r="H24" s="212">
        <v>5.56</v>
      </c>
      <c r="I24" s="212"/>
      <c r="J24" s="212">
        <v>4.62</v>
      </c>
      <c r="K24" s="212"/>
      <c r="L24" s="212">
        <v>7.48</v>
      </c>
      <c r="M24" s="212"/>
      <c r="N24" s="212">
        <v>7.23</v>
      </c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</row>
    <row r="25" spans="1:25" ht="15.75" x14ac:dyDescent="0.25">
      <c r="A25" s="29" t="s">
        <v>193</v>
      </c>
      <c r="B25" s="211">
        <v>7.95</v>
      </c>
      <c r="C25" s="211"/>
      <c r="D25" s="212">
        <v>8.58</v>
      </c>
      <c r="E25" s="212"/>
      <c r="F25" s="212">
        <v>6.2</v>
      </c>
      <c r="G25" s="212"/>
      <c r="H25" s="211">
        <v>10.545454545454545</v>
      </c>
      <c r="I25" s="211"/>
      <c r="J25" s="211">
        <v>7.51</v>
      </c>
      <c r="K25" s="211"/>
      <c r="L25" s="212">
        <v>8.15</v>
      </c>
      <c r="M25" s="212"/>
      <c r="N25" s="212">
        <v>7.98</v>
      </c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</row>
    <row r="26" spans="1:25" ht="15.75" x14ac:dyDescent="0.25">
      <c r="A26" s="29" t="s">
        <v>194</v>
      </c>
      <c r="B26" s="211">
        <v>9.24</v>
      </c>
      <c r="C26" s="211"/>
      <c r="D26" s="212">
        <v>11.42</v>
      </c>
      <c r="E26" s="212"/>
      <c r="F26" s="212">
        <v>8.6300000000000008</v>
      </c>
      <c r="G26" s="212"/>
      <c r="H26" s="212">
        <v>6.22</v>
      </c>
      <c r="I26" s="212"/>
      <c r="J26" s="212">
        <v>8.31</v>
      </c>
      <c r="K26" s="212"/>
      <c r="L26" s="212">
        <v>8.67</v>
      </c>
      <c r="M26" s="212"/>
      <c r="N26" s="212">
        <v>10.43</v>
      </c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</row>
    <row r="27" spans="1:25" ht="15.75" x14ac:dyDescent="0.25">
      <c r="A27" s="29" t="s">
        <v>195</v>
      </c>
      <c r="B27" s="211">
        <v>7.49</v>
      </c>
      <c r="C27" s="211"/>
      <c r="D27" s="212">
        <v>9.4</v>
      </c>
      <c r="E27" s="212"/>
      <c r="F27" s="212">
        <v>12.12</v>
      </c>
      <c r="G27" s="212"/>
      <c r="H27" s="212">
        <v>10.39</v>
      </c>
      <c r="I27" s="212"/>
      <c r="J27" s="212">
        <v>7.33</v>
      </c>
      <c r="K27" s="212"/>
      <c r="L27" s="212">
        <v>7.95</v>
      </c>
      <c r="M27" s="212"/>
      <c r="N27" s="212">
        <v>9.56</v>
      </c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</row>
    <row r="28" spans="1:25" ht="15.75" x14ac:dyDescent="0.25">
      <c r="A28" s="29" t="s">
        <v>196</v>
      </c>
      <c r="B28" s="211">
        <v>7.2</v>
      </c>
      <c r="C28" s="211"/>
      <c r="D28" s="212">
        <v>8.57</v>
      </c>
      <c r="E28" s="212"/>
      <c r="F28" s="212">
        <v>7.23</v>
      </c>
      <c r="G28" s="212"/>
      <c r="H28" s="212">
        <v>11.71</v>
      </c>
      <c r="I28" s="212"/>
      <c r="J28" s="212">
        <v>6.85</v>
      </c>
      <c r="K28" s="212"/>
      <c r="L28" s="212">
        <v>8.24</v>
      </c>
      <c r="M28" s="212"/>
      <c r="N28" s="212">
        <v>9.49</v>
      </c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</row>
    <row r="29" spans="1:25" ht="15.75" x14ac:dyDescent="0.25">
      <c r="A29" s="29" t="s">
        <v>197</v>
      </c>
      <c r="B29" s="211">
        <v>11.05</v>
      </c>
      <c r="C29" s="211"/>
      <c r="D29" s="212">
        <v>8.42</v>
      </c>
      <c r="E29" s="212"/>
      <c r="F29" s="212">
        <v>14.41</v>
      </c>
      <c r="G29" s="212"/>
      <c r="H29" s="212">
        <v>8.73</v>
      </c>
      <c r="I29" s="212"/>
      <c r="J29" s="212">
        <v>8.85</v>
      </c>
      <c r="K29" s="212"/>
      <c r="L29" s="212">
        <v>11.65</v>
      </c>
      <c r="M29" s="212"/>
      <c r="N29" s="212">
        <v>9.3800000000000008</v>
      </c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</row>
    <row r="30" spans="1:25" ht="15.75" x14ac:dyDescent="0.25">
      <c r="A30" s="35" t="s">
        <v>198</v>
      </c>
      <c r="B30" s="211">
        <v>8.08</v>
      </c>
      <c r="C30" s="211"/>
      <c r="D30" s="212">
        <v>13.71</v>
      </c>
      <c r="E30" s="212"/>
      <c r="F30" s="212">
        <v>10</v>
      </c>
      <c r="G30" s="212"/>
      <c r="H30" s="212">
        <v>13.67</v>
      </c>
      <c r="I30" s="212"/>
      <c r="J30" s="212">
        <v>17.399999999999999</v>
      </c>
      <c r="K30" s="212"/>
      <c r="L30" s="212">
        <v>13.71</v>
      </c>
      <c r="M30" s="212"/>
      <c r="N30" s="212">
        <v>10.69</v>
      </c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</row>
    <row r="31" spans="1:25" ht="15.75" x14ac:dyDescent="0.25">
      <c r="A31" s="14" t="s">
        <v>202</v>
      </c>
      <c r="B31" s="211">
        <v>8.5299999999999994</v>
      </c>
      <c r="C31" s="211"/>
      <c r="D31" s="212">
        <v>8.82</v>
      </c>
      <c r="E31" s="212"/>
      <c r="F31" s="212">
        <v>9.35</v>
      </c>
      <c r="G31" s="212"/>
      <c r="H31" s="212">
        <v>9.33</v>
      </c>
      <c r="I31" s="212"/>
      <c r="J31" s="212">
        <v>8.5299999999999994</v>
      </c>
      <c r="K31" s="212"/>
      <c r="L31" s="212">
        <v>9.2899999999999991</v>
      </c>
      <c r="M31" s="212"/>
      <c r="N31" s="212">
        <v>8.77</v>
      </c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</row>
    <row r="32" spans="1:25" x14ac:dyDescent="0.25">
      <c r="A32" s="214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</row>
    <row r="33" spans="1:25" ht="15.75" x14ac:dyDescent="0.25">
      <c r="A33" s="210" t="s">
        <v>203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</row>
    <row r="34" spans="1:25" ht="31.5" x14ac:dyDescent="0.25">
      <c r="A34" s="43" t="s">
        <v>188</v>
      </c>
      <c r="B34" s="205" t="s">
        <v>4</v>
      </c>
      <c r="C34" s="205"/>
      <c r="D34" s="205" t="s">
        <v>6</v>
      </c>
      <c r="E34" s="205"/>
      <c r="F34" s="205" t="s">
        <v>7</v>
      </c>
      <c r="G34" s="205"/>
      <c r="H34" s="205" t="s">
        <v>8</v>
      </c>
      <c r="I34" s="205"/>
      <c r="J34" s="205" t="s">
        <v>9</v>
      </c>
      <c r="K34" s="205"/>
      <c r="L34" s="205" t="s">
        <v>10</v>
      </c>
      <c r="M34" s="205"/>
      <c r="N34" s="205" t="s">
        <v>11</v>
      </c>
      <c r="O34" s="205"/>
      <c r="P34" s="205" t="s">
        <v>12</v>
      </c>
      <c r="Q34" s="205"/>
      <c r="R34" s="205" t="s">
        <v>13</v>
      </c>
      <c r="S34" s="205"/>
      <c r="T34" s="205" t="s">
        <v>14</v>
      </c>
      <c r="U34" s="205"/>
      <c r="V34" s="205" t="s">
        <v>15</v>
      </c>
      <c r="W34" s="205"/>
      <c r="X34" s="205" t="s">
        <v>16</v>
      </c>
      <c r="Y34" s="205"/>
    </row>
    <row r="35" spans="1:25" ht="15.75" x14ac:dyDescent="0.25">
      <c r="A35" s="29" t="s">
        <v>189</v>
      </c>
      <c r="B35" s="211">
        <v>0.26</v>
      </c>
      <c r="C35" s="211"/>
      <c r="D35" s="211">
        <v>0.24</v>
      </c>
      <c r="E35" s="211"/>
      <c r="F35" s="211">
        <v>0.32</v>
      </c>
      <c r="G35" s="211"/>
      <c r="H35" s="211">
        <v>0.37</v>
      </c>
      <c r="I35" s="211"/>
      <c r="J35" s="211">
        <f t="shared" ref="J35:J44" si="0">(1-J7)*J21/J7</f>
        <v>0.25804847731510228</v>
      </c>
      <c r="K35" s="211"/>
      <c r="L35" s="211">
        <v>0.25</v>
      </c>
      <c r="M35" s="211"/>
      <c r="N35" s="211">
        <v>0.36</v>
      </c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</row>
    <row r="36" spans="1:25" ht="15.75" x14ac:dyDescent="0.25">
      <c r="A36" s="29" t="s">
        <v>190</v>
      </c>
      <c r="B36" s="211">
        <v>0.17</v>
      </c>
      <c r="C36" s="211"/>
      <c r="D36" s="211">
        <v>0.16</v>
      </c>
      <c r="E36" s="211"/>
      <c r="F36" s="211">
        <v>0.32</v>
      </c>
      <c r="G36" s="211"/>
      <c r="H36" s="211">
        <v>0.23</v>
      </c>
      <c r="I36" s="211"/>
      <c r="J36" s="211">
        <f t="shared" si="0"/>
        <v>0.22986223912819978</v>
      </c>
      <c r="K36" s="211"/>
      <c r="L36" s="211">
        <v>0.22</v>
      </c>
      <c r="M36" s="211"/>
      <c r="N36" s="211">
        <v>0.32</v>
      </c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</row>
    <row r="37" spans="1:25" ht="15.75" x14ac:dyDescent="0.25">
      <c r="A37" s="29" t="s">
        <v>191</v>
      </c>
      <c r="B37" s="211">
        <v>0.23</v>
      </c>
      <c r="C37" s="211"/>
      <c r="D37" s="211">
        <v>0.33</v>
      </c>
      <c r="E37" s="211"/>
      <c r="F37" s="211">
        <v>0.35</v>
      </c>
      <c r="G37" s="211"/>
      <c r="H37" s="211">
        <v>0.28999999999999998</v>
      </c>
      <c r="I37" s="211"/>
      <c r="J37" s="211">
        <f t="shared" si="0"/>
        <v>0.28579710144927561</v>
      </c>
      <c r="K37" s="211"/>
      <c r="L37" s="211">
        <v>0.3</v>
      </c>
      <c r="M37" s="211"/>
      <c r="N37" s="211">
        <v>0.33</v>
      </c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</row>
    <row r="38" spans="1:25" ht="15.75" x14ac:dyDescent="0.25">
      <c r="A38" s="29" t="s">
        <v>192</v>
      </c>
      <c r="B38" s="211">
        <v>0</v>
      </c>
      <c r="C38" s="211"/>
      <c r="D38" s="211">
        <v>0</v>
      </c>
      <c r="E38" s="211"/>
      <c r="F38" s="211">
        <v>0</v>
      </c>
      <c r="G38" s="211"/>
      <c r="H38" s="211">
        <v>0</v>
      </c>
      <c r="I38" s="211"/>
      <c r="J38" s="211">
        <f t="shared" si="0"/>
        <v>0</v>
      </c>
      <c r="K38" s="211"/>
      <c r="L38" s="211">
        <v>0</v>
      </c>
      <c r="M38" s="211"/>
      <c r="N38" s="211">
        <v>0</v>
      </c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</row>
    <row r="39" spans="1:25" ht="15.75" x14ac:dyDescent="0.25">
      <c r="A39" s="29" t="s">
        <v>193</v>
      </c>
      <c r="B39" s="211">
        <v>0</v>
      </c>
      <c r="C39" s="211"/>
      <c r="D39" s="211">
        <v>0</v>
      </c>
      <c r="E39" s="211"/>
      <c r="F39" s="211">
        <v>0</v>
      </c>
      <c r="G39" s="211"/>
      <c r="H39" s="211">
        <v>0</v>
      </c>
      <c r="I39" s="211"/>
      <c r="J39" s="211">
        <f t="shared" si="0"/>
        <v>0</v>
      </c>
      <c r="K39" s="211"/>
      <c r="L39" s="211">
        <v>0</v>
      </c>
      <c r="M39" s="211"/>
      <c r="N39" s="211">
        <v>0</v>
      </c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</row>
    <row r="40" spans="1:25" ht="15.75" x14ac:dyDescent="0.25">
      <c r="A40" s="29" t="s">
        <v>194</v>
      </c>
      <c r="B40" s="211">
        <v>2.0299999999999998</v>
      </c>
      <c r="C40" s="211"/>
      <c r="D40" s="211">
        <v>2.58</v>
      </c>
      <c r="E40" s="211"/>
      <c r="F40" s="211">
        <v>2</v>
      </c>
      <c r="G40" s="211"/>
      <c r="H40" s="211">
        <v>1.61</v>
      </c>
      <c r="I40" s="211"/>
      <c r="J40" s="211">
        <f t="shared" si="0"/>
        <v>2.0283926349838275</v>
      </c>
      <c r="K40" s="211"/>
      <c r="L40" s="211">
        <v>1.97</v>
      </c>
      <c r="M40" s="211"/>
      <c r="N40" s="211">
        <v>1.97</v>
      </c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</row>
    <row r="41" spans="1:25" ht="15.75" x14ac:dyDescent="0.25">
      <c r="A41" s="29" t="s">
        <v>195</v>
      </c>
      <c r="B41" s="211">
        <v>0.16</v>
      </c>
      <c r="C41" s="211"/>
      <c r="D41" s="211">
        <v>0.25</v>
      </c>
      <c r="E41" s="211"/>
      <c r="F41" s="211">
        <v>0.16</v>
      </c>
      <c r="G41" s="211"/>
      <c r="H41" s="211">
        <v>0.32</v>
      </c>
      <c r="I41" s="211"/>
      <c r="J41" s="211">
        <f t="shared" si="0"/>
        <v>0.32935214211076314</v>
      </c>
      <c r="K41" s="211"/>
      <c r="L41" s="211">
        <v>0.27</v>
      </c>
      <c r="M41" s="211"/>
      <c r="N41" s="211">
        <v>0.38</v>
      </c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</row>
    <row r="42" spans="1:25" ht="15.75" x14ac:dyDescent="0.25">
      <c r="A42" s="29" t="s">
        <v>196</v>
      </c>
      <c r="B42" s="211">
        <v>1.73</v>
      </c>
      <c r="C42" s="211"/>
      <c r="D42" s="211">
        <v>0.34</v>
      </c>
      <c r="E42" s="211"/>
      <c r="F42" s="211">
        <v>0.32</v>
      </c>
      <c r="G42" s="211"/>
      <c r="H42" s="211">
        <v>0.28999999999999998</v>
      </c>
      <c r="I42" s="211"/>
      <c r="J42" s="211">
        <f t="shared" si="0"/>
        <v>0.3833685322069697</v>
      </c>
      <c r="K42" s="211"/>
      <c r="L42" s="211">
        <v>0.33</v>
      </c>
      <c r="M42" s="211"/>
      <c r="N42" s="211">
        <v>0.16</v>
      </c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</row>
    <row r="43" spans="1:25" ht="15.75" x14ac:dyDescent="0.25">
      <c r="A43" s="29" t="s">
        <v>197</v>
      </c>
      <c r="B43" s="211">
        <v>0.23</v>
      </c>
      <c r="C43" s="211"/>
      <c r="D43" s="211">
        <v>0.19</v>
      </c>
      <c r="E43" s="211"/>
      <c r="F43" s="211">
        <v>0.18</v>
      </c>
      <c r="G43" s="211"/>
      <c r="H43" s="211">
        <v>0.50028124339183788</v>
      </c>
      <c r="I43" s="211"/>
      <c r="J43" s="211">
        <f t="shared" si="0"/>
        <v>0.33335581612535015</v>
      </c>
      <c r="K43" s="211"/>
      <c r="L43" s="211">
        <v>0.35</v>
      </c>
      <c r="M43" s="211"/>
      <c r="N43" s="211">
        <v>0.15</v>
      </c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</row>
    <row r="44" spans="1:25" ht="15.75" x14ac:dyDescent="0.25">
      <c r="A44" s="35" t="s">
        <v>198</v>
      </c>
      <c r="B44" s="211">
        <v>6.58</v>
      </c>
      <c r="C44" s="211"/>
      <c r="D44" s="211">
        <v>10.29</v>
      </c>
      <c r="E44" s="211"/>
      <c r="F44" s="211">
        <v>10.67</v>
      </c>
      <c r="G44" s="211"/>
      <c r="H44" s="211">
        <v>16.329999999999998</v>
      </c>
      <c r="I44" s="211"/>
      <c r="J44" s="211">
        <f t="shared" si="0"/>
        <v>19.803335471456062</v>
      </c>
      <c r="K44" s="211"/>
      <c r="L44" s="211">
        <v>12</v>
      </c>
      <c r="M44" s="211"/>
      <c r="N44" s="211">
        <v>3.62</v>
      </c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</row>
    <row r="45" spans="1:25" ht="15.75" x14ac:dyDescent="0.25">
      <c r="A45" s="29" t="s">
        <v>204</v>
      </c>
      <c r="B45" s="211">
        <v>8.9600000000000009</v>
      </c>
      <c r="C45" s="211"/>
      <c r="D45" s="211">
        <v>7.89</v>
      </c>
      <c r="E45" s="211"/>
      <c r="F45" s="211">
        <v>9.8800000000000008</v>
      </c>
      <c r="G45" s="211"/>
      <c r="H45" s="211">
        <v>10.4</v>
      </c>
      <c r="I45" s="211"/>
      <c r="J45" s="211">
        <v>9.35</v>
      </c>
      <c r="K45" s="211"/>
      <c r="L45" s="211">
        <v>8.41</v>
      </c>
      <c r="M45" s="211"/>
      <c r="N45" s="211">
        <v>10.46</v>
      </c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</row>
    <row r="46" spans="1:25" x14ac:dyDescent="0.25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</row>
    <row r="47" spans="1:25" ht="17.25" customHeight="1" x14ac:dyDescent="0.25">
      <c r="A47" s="204" t="s">
        <v>205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</row>
    <row r="48" spans="1:25" ht="21" customHeight="1" x14ac:dyDescent="0.25">
      <c r="A48" s="36" t="s">
        <v>206</v>
      </c>
      <c r="B48" s="205" t="s">
        <v>4</v>
      </c>
      <c r="C48" s="205"/>
      <c r="D48" s="205" t="s">
        <v>6</v>
      </c>
      <c r="E48" s="205"/>
      <c r="F48" s="205" t="s">
        <v>7</v>
      </c>
      <c r="G48" s="205"/>
      <c r="H48" s="205" t="s">
        <v>8</v>
      </c>
      <c r="I48" s="205"/>
      <c r="J48" s="205" t="s">
        <v>9</v>
      </c>
      <c r="K48" s="205"/>
      <c r="L48" s="205" t="s">
        <v>10</v>
      </c>
      <c r="M48" s="205"/>
      <c r="N48" s="205" t="s">
        <v>11</v>
      </c>
      <c r="O48" s="205"/>
      <c r="P48" s="205" t="s">
        <v>12</v>
      </c>
      <c r="Q48" s="205"/>
      <c r="R48" s="205" t="s">
        <v>13</v>
      </c>
      <c r="S48" s="205"/>
      <c r="T48" s="205" t="s">
        <v>14</v>
      </c>
      <c r="U48" s="205"/>
      <c r="V48" s="205" t="s">
        <v>15</v>
      </c>
      <c r="W48" s="205"/>
      <c r="X48" s="205" t="s">
        <v>16</v>
      </c>
      <c r="Y48" s="205"/>
    </row>
    <row r="49" spans="1:25" ht="20.25" customHeight="1" x14ac:dyDescent="0.25">
      <c r="A49" s="36" t="s">
        <v>207</v>
      </c>
      <c r="B49" s="215">
        <v>1230</v>
      </c>
      <c r="C49" s="215"/>
      <c r="D49" s="215">
        <v>1119</v>
      </c>
      <c r="E49" s="215"/>
      <c r="F49" s="215">
        <v>1129</v>
      </c>
      <c r="G49" s="215"/>
      <c r="H49" s="215">
        <v>1052</v>
      </c>
      <c r="I49" s="215"/>
      <c r="J49" s="215">
        <v>1186</v>
      </c>
      <c r="K49" s="215"/>
      <c r="L49" s="215">
        <v>1125</v>
      </c>
      <c r="M49" s="215"/>
      <c r="N49" s="215">
        <v>1185</v>
      </c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</row>
    <row r="50" spans="1:25" ht="23.25" customHeight="1" x14ac:dyDescent="0.25">
      <c r="A50" s="36" t="s">
        <v>208</v>
      </c>
      <c r="B50" s="215">
        <v>116</v>
      </c>
      <c r="C50" s="215"/>
      <c r="D50" s="215">
        <v>112</v>
      </c>
      <c r="E50" s="215"/>
      <c r="F50" s="215">
        <v>114</v>
      </c>
      <c r="G50" s="215"/>
      <c r="H50" s="215">
        <v>90</v>
      </c>
      <c r="I50" s="215"/>
      <c r="J50" s="215">
        <v>128</v>
      </c>
      <c r="K50" s="215"/>
      <c r="L50" s="215">
        <v>113</v>
      </c>
      <c r="M50" s="215"/>
      <c r="N50" s="215">
        <v>114</v>
      </c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</row>
    <row r="51" spans="1:25" ht="21" customHeight="1" x14ac:dyDescent="0.25">
      <c r="A51" s="36" t="s">
        <v>209</v>
      </c>
      <c r="B51" s="215">
        <f t="shared" ref="B51:N51" si="1">B50/B49</f>
        <v>9.4308943089430899E-2</v>
      </c>
      <c r="C51" s="215"/>
      <c r="D51" s="215">
        <f t="shared" si="1"/>
        <v>0.10008936550491511</v>
      </c>
      <c r="E51" s="215"/>
      <c r="F51" s="215">
        <f t="shared" si="1"/>
        <v>0.10097431355181577</v>
      </c>
      <c r="G51" s="215"/>
      <c r="H51" s="215">
        <f t="shared" si="1"/>
        <v>8.5551330798479083E-2</v>
      </c>
      <c r="I51" s="215"/>
      <c r="J51" s="215">
        <f t="shared" si="1"/>
        <v>0.10792580101180438</v>
      </c>
      <c r="K51" s="215"/>
      <c r="L51" s="215">
        <f t="shared" si="1"/>
        <v>0.10044444444444445</v>
      </c>
      <c r="M51" s="215"/>
      <c r="N51" s="215">
        <f t="shared" si="1"/>
        <v>9.6202531645569619E-2</v>
      </c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</row>
    <row r="52" spans="1:25" ht="31.5" x14ac:dyDescent="0.25">
      <c r="A52" s="43" t="s">
        <v>210</v>
      </c>
      <c r="B52" s="215">
        <v>99</v>
      </c>
      <c r="C52" s="215"/>
      <c r="D52" s="215">
        <v>104</v>
      </c>
      <c r="E52" s="215"/>
      <c r="F52" s="215">
        <v>92</v>
      </c>
      <c r="G52" s="215"/>
      <c r="H52" s="215">
        <v>78</v>
      </c>
      <c r="I52" s="215"/>
      <c r="J52" s="215">
        <v>109</v>
      </c>
      <c r="K52" s="215"/>
      <c r="L52" s="215">
        <v>100</v>
      </c>
      <c r="M52" s="215"/>
      <c r="N52" s="215">
        <v>104</v>
      </c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</row>
    <row r="53" spans="1:25" ht="31.5" x14ac:dyDescent="0.25">
      <c r="A53" s="34" t="s">
        <v>211</v>
      </c>
      <c r="B53" s="215">
        <v>8.1299999999999997E-2</v>
      </c>
      <c r="C53" s="215"/>
      <c r="D53" s="215">
        <v>6.8500000000000005E-2</v>
      </c>
      <c r="E53" s="215"/>
      <c r="F53" s="215">
        <v>9.5</v>
      </c>
      <c r="G53" s="215"/>
      <c r="H53" s="215">
        <v>7.4144486692015205E-2</v>
      </c>
      <c r="I53" s="215"/>
      <c r="J53" s="215">
        <f>J52/J49</f>
        <v>9.1905564924114669E-2</v>
      </c>
      <c r="K53" s="215"/>
      <c r="L53" s="215">
        <f>L52/L49</f>
        <v>8.8888888888888892E-2</v>
      </c>
      <c r="M53" s="215"/>
      <c r="N53" s="215">
        <f>N52/N49</f>
        <v>8.7763713080168781E-2</v>
      </c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</row>
    <row r="54" spans="1:25" ht="31.5" x14ac:dyDescent="0.25">
      <c r="A54" s="34" t="s">
        <v>212</v>
      </c>
      <c r="B54" s="215">
        <v>2.8189910979228485E-2</v>
      </c>
      <c r="C54" s="215"/>
      <c r="D54" s="215">
        <v>3.3794162826420893E-2</v>
      </c>
      <c r="E54" s="215"/>
      <c r="F54" s="215">
        <f>12/643</f>
        <v>1.8662519440124418E-2</v>
      </c>
      <c r="G54" s="215"/>
      <c r="H54" s="215">
        <f>11/640</f>
        <v>1.7187500000000001E-2</v>
      </c>
      <c r="I54" s="215"/>
      <c r="J54" s="215">
        <f>15/706</f>
        <v>2.1246458923512748E-2</v>
      </c>
      <c r="K54" s="215"/>
      <c r="L54" s="215">
        <f>15/683</f>
        <v>2.1961932650073207E-2</v>
      </c>
      <c r="M54" s="215"/>
      <c r="N54" s="215">
        <v>2.5000000000000001E-2</v>
      </c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5"/>
    </row>
    <row r="55" spans="1:25" ht="31.5" x14ac:dyDescent="0.25">
      <c r="A55" s="34" t="s">
        <v>213</v>
      </c>
      <c r="B55" s="215">
        <v>34</v>
      </c>
      <c r="C55" s="215"/>
      <c r="D55" s="215">
        <v>35</v>
      </c>
      <c r="E55" s="215"/>
      <c r="F55" s="215">
        <v>32</v>
      </c>
      <c r="G55" s="215"/>
      <c r="H55" s="215">
        <v>41</v>
      </c>
      <c r="I55" s="215"/>
      <c r="J55" s="215">
        <v>40.5</v>
      </c>
      <c r="K55" s="215"/>
      <c r="L55" s="215">
        <v>50.19</v>
      </c>
      <c r="M55" s="215"/>
      <c r="N55" s="215" t="s">
        <v>214</v>
      </c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</row>
    <row r="56" spans="1:25" ht="47.25" x14ac:dyDescent="0.25">
      <c r="A56" s="34" t="s">
        <v>215</v>
      </c>
      <c r="B56" s="215">
        <v>0.66700000000000004</v>
      </c>
      <c r="C56" s="215"/>
      <c r="D56" s="215">
        <v>0.59040000000000004</v>
      </c>
      <c r="E56" s="215"/>
      <c r="F56" s="215">
        <v>0.64590000000000003</v>
      </c>
      <c r="G56" s="215"/>
      <c r="H56" s="215">
        <v>0.59119999999999995</v>
      </c>
      <c r="I56" s="215"/>
      <c r="J56" s="215">
        <v>0.57969999999999999</v>
      </c>
      <c r="K56" s="215"/>
      <c r="L56" s="215">
        <v>0.64559999999999995</v>
      </c>
      <c r="M56" s="215"/>
      <c r="N56" s="215">
        <v>0.62450000000000006</v>
      </c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</row>
    <row r="57" spans="1:25" ht="20.25" customHeight="1" x14ac:dyDescent="0.25">
      <c r="A57" s="34" t="s">
        <v>216</v>
      </c>
      <c r="B57" s="215">
        <v>276</v>
      </c>
      <c r="C57" s="215"/>
      <c r="D57" s="215">
        <v>256</v>
      </c>
      <c r="E57" s="215"/>
      <c r="F57" s="215">
        <v>241</v>
      </c>
      <c r="G57" s="215"/>
      <c r="H57" s="215">
        <v>279</v>
      </c>
      <c r="I57" s="215"/>
      <c r="J57" s="215">
        <v>204</v>
      </c>
      <c r="K57" s="215"/>
      <c r="L57" s="215">
        <v>330</v>
      </c>
      <c r="M57" s="215"/>
      <c r="N57" s="215">
        <v>248</v>
      </c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</row>
    <row r="58" spans="1:25" ht="23.25" customHeight="1" x14ac:dyDescent="0.25">
      <c r="A58" s="34" t="s">
        <v>217</v>
      </c>
      <c r="B58" s="215">
        <v>0.5111</v>
      </c>
      <c r="C58" s="215"/>
      <c r="D58" s="215">
        <v>0.54730000000000001</v>
      </c>
      <c r="E58" s="215"/>
      <c r="F58" s="215">
        <v>50.91</v>
      </c>
      <c r="G58" s="215"/>
      <c r="H58" s="216">
        <v>0.51280000000000003</v>
      </c>
      <c r="I58" s="216"/>
      <c r="J58" s="216">
        <f>534/(500+534)</f>
        <v>0.51644100580270791</v>
      </c>
      <c r="K58" s="216"/>
      <c r="L58" s="217">
        <f>571/(461+571)</f>
        <v>0.55329457364341084</v>
      </c>
      <c r="M58" s="217"/>
      <c r="N58" s="218">
        <v>0.50060000000000004</v>
      </c>
      <c r="O58" s="218"/>
      <c r="P58" s="219"/>
      <c r="Q58" s="219"/>
      <c r="R58" s="184"/>
      <c r="S58" s="184"/>
      <c r="T58" s="184"/>
      <c r="U58" s="184"/>
      <c r="V58" s="184"/>
      <c r="W58" s="184"/>
      <c r="X58" s="184"/>
      <c r="Y58" s="184"/>
    </row>
    <row r="59" spans="1:25" x14ac:dyDescent="0.25">
      <c r="A59" s="168"/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</row>
    <row r="60" spans="1:25" ht="20.25" customHeight="1" x14ac:dyDescent="0.25">
      <c r="A60" s="210" t="s">
        <v>218</v>
      </c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</row>
    <row r="61" spans="1:25" ht="23.25" customHeight="1" x14ac:dyDescent="0.25">
      <c r="A61" s="42" t="s">
        <v>206</v>
      </c>
      <c r="B61" s="220" t="s">
        <v>4</v>
      </c>
      <c r="C61" s="220"/>
      <c r="D61" s="220" t="s">
        <v>6</v>
      </c>
      <c r="E61" s="220"/>
      <c r="F61" s="220" t="s">
        <v>7</v>
      </c>
      <c r="G61" s="220"/>
      <c r="H61" s="220" t="s">
        <v>8</v>
      </c>
      <c r="I61" s="220"/>
      <c r="J61" s="220" t="s">
        <v>9</v>
      </c>
      <c r="K61" s="220"/>
      <c r="L61" s="220" t="s">
        <v>10</v>
      </c>
      <c r="M61" s="220"/>
      <c r="N61" s="220" t="s">
        <v>11</v>
      </c>
      <c r="O61" s="220"/>
      <c r="P61" s="220" t="s">
        <v>12</v>
      </c>
      <c r="Q61" s="220"/>
      <c r="R61" s="220" t="s">
        <v>13</v>
      </c>
      <c r="S61" s="220"/>
      <c r="T61" s="220" t="s">
        <v>14</v>
      </c>
      <c r="U61" s="220"/>
      <c r="V61" s="220" t="s">
        <v>15</v>
      </c>
      <c r="W61" s="220"/>
      <c r="X61" s="220" t="s">
        <v>16</v>
      </c>
      <c r="Y61" s="220"/>
    </row>
    <row r="62" spans="1:25" ht="31.5" x14ac:dyDescent="0.25">
      <c r="A62" s="1" t="s">
        <v>219</v>
      </c>
      <c r="B62" s="221">
        <f>B63+B64</f>
        <v>235</v>
      </c>
      <c r="C62" s="221"/>
      <c r="D62" s="221">
        <f>D63+D64</f>
        <v>244</v>
      </c>
      <c r="E62" s="221"/>
      <c r="F62" s="221">
        <f>F63+F64</f>
        <v>236</v>
      </c>
      <c r="G62" s="221"/>
      <c r="H62" s="221">
        <f>H63+H64</f>
        <v>228</v>
      </c>
      <c r="I62" s="221"/>
      <c r="J62" s="221">
        <f>J63+J64</f>
        <v>225</v>
      </c>
      <c r="K62" s="221"/>
      <c r="L62" s="221">
        <f t="shared" ref="L62" si="2">+L63+L64</f>
        <v>235</v>
      </c>
      <c r="M62" s="221"/>
      <c r="N62" s="221">
        <f>N63+N64</f>
        <v>239</v>
      </c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</row>
    <row r="63" spans="1:25" ht="23.25" customHeight="1" x14ac:dyDescent="0.25">
      <c r="A63" s="1" t="s">
        <v>220</v>
      </c>
      <c r="B63" s="221">
        <v>0</v>
      </c>
      <c r="C63" s="221"/>
      <c r="D63" s="221">
        <v>0</v>
      </c>
      <c r="E63" s="221"/>
      <c r="F63" s="221">
        <v>0</v>
      </c>
      <c r="G63" s="221"/>
      <c r="H63" s="221">
        <v>0</v>
      </c>
      <c r="I63" s="221"/>
      <c r="J63" s="221">
        <v>0</v>
      </c>
      <c r="K63" s="221"/>
      <c r="L63" s="221">
        <v>0</v>
      </c>
      <c r="M63" s="221"/>
      <c r="N63" s="221">
        <v>0</v>
      </c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</row>
    <row r="64" spans="1:25" ht="23.25" customHeight="1" x14ac:dyDescent="0.25">
      <c r="A64" s="1" t="s">
        <v>221</v>
      </c>
      <c r="B64" s="221">
        <v>235</v>
      </c>
      <c r="C64" s="221"/>
      <c r="D64" s="221">
        <v>244</v>
      </c>
      <c r="E64" s="221"/>
      <c r="F64" s="221">
        <v>236</v>
      </c>
      <c r="G64" s="221"/>
      <c r="H64" s="221">
        <v>228</v>
      </c>
      <c r="I64" s="221"/>
      <c r="J64" s="221">
        <v>225</v>
      </c>
      <c r="K64" s="221"/>
      <c r="L64" s="221">
        <v>235</v>
      </c>
      <c r="M64" s="221"/>
      <c r="N64" s="221">
        <v>239</v>
      </c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</row>
    <row r="65" spans="1:25" ht="31.5" x14ac:dyDescent="0.25">
      <c r="A65" s="1" t="s">
        <v>222</v>
      </c>
      <c r="B65" s="221">
        <v>639</v>
      </c>
      <c r="C65" s="221"/>
      <c r="D65" s="221">
        <v>689</v>
      </c>
      <c r="E65" s="221"/>
      <c r="F65" s="221">
        <v>646</v>
      </c>
      <c r="G65" s="221"/>
      <c r="H65" s="221">
        <v>643</v>
      </c>
      <c r="I65" s="221"/>
      <c r="J65" s="221">
        <f>J66+J67</f>
        <v>642</v>
      </c>
      <c r="K65" s="221"/>
      <c r="L65" s="221">
        <f t="shared" ref="L65" si="3">+L66+L67</f>
        <v>645</v>
      </c>
      <c r="M65" s="221"/>
      <c r="N65" s="221">
        <f>+N66+N67</f>
        <v>658</v>
      </c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</row>
    <row r="66" spans="1:25" ht="31.5" x14ac:dyDescent="0.25">
      <c r="A66" s="1" t="s">
        <v>223</v>
      </c>
      <c r="B66" s="221">
        <v>99</v>
      </c>
      <c r="C66" s="221"/>
      <c r="D66" s="221">
        <v>99</v>
      </c>
      <c r="E66" s="221"/>
      <c r="F66" s="221">
        <v>98</v>
      </c>
      <c r="G66" s="221"/>
      <c r="H66" s="221">
        <v>98</v>
      </c>
      <c r="I66" s="221"/>
      <c r="J66" s="221">
        <v>97</v>
      </c>
      <c r="K66" s="221"/>
      <c r="L66" s="221">
        <f>27+68</f>
        <v>95</v>
      </c>
      <c r="M66" s="221"/>
      <c r="N66" s="221">
        <f>27+66</f>
        <v>93</v>
      </c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</row>
    <row r="67" spans="1:25" ht="31.5" x14ac:dyDescent="0.25">
      <c r="A67" s="1" t="s">
        <v>224</v>
      </c>
      <c r="B67" s="221">
        <v>540</v>
      </c>
      <c r="C67" s="221"/>
      <c r="D67" s="221">
        <v>590</v>
      </c>
      <c r="E67" s="221"/>
      <c r="F67" s="221">
        <v>548</v>
      </c>
      <c r="G67" s="221"/>
      <c r="H67" s="221">
        <v>545</v>
      </c>
      <c r="I67" s="221"/>
      <c r="J67" s="221">
        <v>545</v>
      </c>
      <c r="K67" s="221"/>
      <c r="L67" s="221">
        <v>550</v>
      </c>
      <c r="M67" s="221"/>
      <c r="N67" s="221">
        <v>565</v>
      </c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</row>
    <row r="68" spans="1:25" ht="22.5" customHeight="1" x14ac:dyDescent="0.25">
      <c r="A68" s="1" t="s">
        <v>225</v>
      </c>
      <c r="B68" s="221">
        <f>B69+B70+B71</f>
        <v>650</v>
      </c>
      <c r="C68" s="221"/>
      <c r="D68" s="221">
        <f>D69+D70+D71</f>
        <v>638</v>
      </c>
      <c r="E68" s="221"/>
      <c r="F68" s="221">
        <f>F69+F70+F71</f>
        <v>665</v>
      </c>
      <c r="G68" s="221"/>
      <c r="H68" s="221">
        <f>H69+H70+H71</f>
        <v>666</v>
      </c>
      <c r="I68" s="221"/>
      <c r="J68" s="221">
        <f>J69+J70+J71</f>
        <v>665</v>
      </c>
      <c r="K68" s="221"/>
      <c r="L68" s="221">
        <f t="shared" ref="L68" si="4">+L69+L70+L71</f>
        <v>659</v>
      </c>
      <c r="M68" s="221"/>
      <c r="N68" s="221">
        <f>+N69+N70+N71</f>
        <v>651</v>
      </c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</row>
    <row r="69" spans="1:25" ht="27" customHeight="1" x14ac:dyDescent="0.25">
      <c r="A69" s="1" t="s">
        <v>226</v>
      </c>
      <c r="B69" s="221">
        <v>79</v>
      </c>
      <c r="C69" s="221"/>
      <c r="D69" s="221">
        <v>77</v>
      </c>
      <c r="E69" s="221"/>
      <c r="F69" s="221">
        <v>74</v>
      </c>
      <c r="G69" s="221"/>
      <c r="H69" s="221">
        <v>74</v>
      </c>
      <c r="I69" s="221"/>
      <c r="J69" s="221">
        <v>72</v>
      </c>
      <c r="K69" s="221"/>
      <c r="L69" s="221">
        <v>68</v>
      </c>
      <c r="M69" s="221"/>
      <c r="N69" s="221">
        <v>67</v>
      </c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</row>
    <row r="70" spans="1:25" ht="24.75" customHeight="1" x14ac:dyDescent="0.25">
      <c r="A70" s="1" t="s">
        <v>227</v>
      </c>
      <c r="B70" s="221">
        <v>0</v>
      </c>
      <c r="C70" s="221"/>
      <c r="D70" s="221">
        <v>0</v>
      </c>
      <c r="E70" s="221"/>
      <c r="F70" s="221">
        <v>0</v>
      </c>
      <c r="G70" s="221"/>
      <c r="H70" s="221">
        <v>0</v>
      </c>
      <c r="I70" s="221"/>
      <c r="J70" s="221">
        <v>0</v>
      </c>
      <c r="K70" s="221"/>
      <c r="L70" s="221">
        <v>0</v>
      </c>
      <c r="M70" s="221"/>
      <c r="N70" s="221">
        <v>0</v>
      </c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</row>
    <row r="71" spans="1:25" ht="24" customHeight="1" x14ac:dyDescent="0.25">
      <c r="A71" s="1" t="s">
        <v>228</v>
      </c>
      <c r="B71" s="221">
        <v>571</v>
      </c>
      <c r="C71" s="221"/>
      <c r="D71" s="221">
        <v>561</v>
      </c>
      <c r="E71" s="221"/>
      <c r="F71" s="221">
        <v>591</v>
      </c>
      <c r="G71" s="221"/>
      <c r="H71" s="221">
        <v>592</v>
      </c>
      <c r="I71" s="221"/>
      <c r="J71" s="221">
        <v>593</v>
      </c>
      <c r="K71" s="221"/>
      <c r="L71" s="221">
        <v>591</v>
      </c>
      <c r="M71" s="221"/>
      <c r="N71" s="221">
        <v>584</v>
      </c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</row>
    <row r="72" spans="1:25" ht="22.5" customHeight="1" x14ac:dyDescent="0.25">
      <c r="A72" s="1" t="s">
        <v>229</v>
      </c>
      <c r="B72" s="221">
        <v>571</v>
      </c>
      <c r="C72" s="221"/>
      <c r="D72" s="221">
        <v>561</v>
      </c>
      <c r="E72" s="221"/>
      <c r="F72" s="221">
        <v>591</v>
      </c>
      <c r="G72" s="221"/>
      <c r="H72" s="221">
        <v>660</v>
      </c>
      <c r="I72" s="221"/>
      <c r="J72" s="221">
        <v>491</v>
      </c>
      <c r="K72" s="221"/>
      <c r="L72" s="221">
        <v>419</v>
      </c>
      <c r="M72" s="221"/>
      <c r="N72" s="221">
        <v>419</v>
      </c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</row>
    <row r="73" spans="1:25" ht="31.5" x14ac:dyDescent="0.25">
      <c r="A73" s="1" t="s">
        <v>230</v>
      </c>
      <c r="B73" s="221">
        <f>B74+B75</f>
        <v>19</v>
      </c>
      <c r="C73" s="221"/>
      <c r="D73" s="221">
        <f>D74+D75</f>
        <v>19</v>
      </c>
      <c r="E73" s="221"/>
      <c r="F73" s="221">
        <f>F74+F75</f>
        <v>19</v>
      </c>
      <c r="G73" s="221"/>
      <c r="H73" s="221">
        <f>H74+H75</f>
        <v>19</v>
      </c>
      <c r="I73" s="221"/>
      <c r="J73" s="221">
        <f>J74+J75</f>
        <v>19</v>
      </c>
      <c r="K73" s="221"/>
      <c r="L73" s="221">
        <f t="shared" ref="L73" si="5">+L74+L75</f>
        <v>19</v>
      </c>
      <c r="M73" s="221"/>
      <c r="N73" s="221">
        <v>19</v>
      </c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</row>
    <row r="74" spans="1:25" ht="21.75" customHeight="1" x14ac:dyDescent="0.25">
      <c r="A74" s="1" t="s">
        <v>231</v>
      </c>
      <c r="B74" s="221">
        <v>0</v>
      </c>
      <c r="C74" s="221"/>
      <c r="D74" s="221">
        <v>0</v>
      </c>
      <c r="E74" s="221"/>
      <c r="F74" s="221">
        <v>0</v>
      </c>
      <c r="G74" s="221"/>
      <c r="H74" s="221">
        <v>0</v>
      </c>
      <c r="I74" s="221"/>
      <c r="J74" s="221">
        <v>0</v>
      </c>
      <c r="K74" s="221"/>
      <c r="L74" s="221">
        <v>0</v>
      </c>
      <c r="M74" s="221"/>
      <c r="N74" s="221">
        <v>0</v>
      </c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</row>
    <row r="75" spans="1:25" ht="20.25" customHeight="1" x14ac:dyDescent="0.25">
      <c r="A75" s="1" t="s">
        <v>232</v>
      </c>
      <c r="B75" s="221">
        <v>19</v>
      </c>
      <c r="C75" s="221"/>
      <c r="D75" s="221">
        <v>19</v>
      </c>
      <c r="E75" s="221"/>
      <c r="F75" s="221">
        <v>19</v>
      </c>
      <c r="G75" s="221"/>
      <c r="H75" s="221">
        <v>19</v>
      </c>
      <c r="I75" s="221"/>
      <c r="J75" s="221">
        <v>19</v>
      </c>
      <c r="K75" s="221"/>
      <c r="L75" s="221">
        <v>19</v>
      </c>
      <c r="M75" s="221"/>
      <c r="N75" s="221">
        <v>19</v>
      </c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</row>
    <row r="76" spans="1:25" ht="31.5" x14ac:dyDescent="0.25">
      <c r="A76" s="1" t="s">
        <v>233</v>
      </c>
      <c r="B76" s="221">
        <f>B77+B78</f>
        <v>107</v>
      </c>
      <c r="C76" s="221"/>
      <c r="D76" s="221">
        <f>D77+D78</f>
        <v>110</v>
      </c>
      <c r="E76" s="221"/>
      <c r="F76" s="221">
        <f>F77+F78</f>
        <v>115</v>
      </c>
      <c r="G76" s="221"/>
      <c r="H76" s="221">
        <f>H77+H78</f>
        <v>114</v>
      </c>
      <c r="I76" s="221"/>
      <c r="J76" s="221">
        <f>J77+J78</f>
        <v>114</v>
      </c>
      <c r="K76" s="221"/>
      <c r="L76" s="221">
        <f t="shared" ref="L76" si="6">+L77+L78</f>
        <v>114</v>
      </c>
      <c r="M76" s="221"/>
      <c r="N76" s="221">
        <v>116</v>
      </c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</row>
    <row r="77" spans="1:25" ht="20.25" customHeight="1" x14ac:dyDescent="0.25">
      <c r="A77" s="1" t="s">
        <v>234</v>
      </c>
      <c r="B77" s="221">
        <v>0</v>
      </c>
      <c r="C77" s="221"/>
      <c r="D77" s="221">
        <v>0</v>
      </c>
      <c r="E77" s="221"/>
      <c r="F77" s="221">
        <v>0</v>
      </c>
      <c r="G77" s="221"/>
      <c r="H77" s="221">
        <v>0</v>
      </c>
      <c r="I77" s="221"/>
      <c r="J77" s="221">
        <v>0</v>
      </c>
      <c r="K77" s="221"/>
      <c r="L77" s="221">
        <v>0</v>
      </c>
      <c r="M77" s="221"/>
      <c r="N77" s="221">
        <v>0</v>
      </c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</row>
    <row r="78" spans="1:25" ht="15.75" x14ac:dyDescent="0.25">
      <c r="A78" s="1" t="s">
        <v>235</v>
      </c>
      <c r="B78" s="221">
        <v>107</v>
      </c>
      <c r="C78" s="221"/>
      <c r="D78" s="221">
        <v>110</v>
      </c>
      <c r="E78" s="221"/>
      <c r="F78" s="221">
        <v>115</v>
      </c>
      <c r="G78" s="221"/>
      <c r="H78" s="221">
        <v>114</v>
      </c>
      <c r="I78" s="221"/>
      <c r="J78" s="221">
        <v>114</v>
      </c>
      <c r="K78" s="221"/>
      <c r="L78" s="221">
        <v>114</v>
      </c>
      <c r="M78" s="221"/>
      <c r="N78" s="221">
        <v>116</v>
      </c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</row>
    <row r="79" spans="1:25" ht="31.5" x14ac:dyDescent="0.25">
      <c r="A79" s="1" t="s">
        <v>236</v>
      </c>
      <c r="B79" s="221">
        <f>B80+B81</f>
        <v>11</v>
      </c>
      <c r="C79" s="221"/>
      <c r="D79" s="221">
        <f>D80+D81</f>
        <v>11</v>
      </c>
      <c r="E79" s="221"/>
      <c r="F79" s="221">
        <f>F80+F81</f>
        <v>9</v>
      </c>
      <c r="G79" s="221"/>
      <c r="H79" s="221">
        <f>H80+H81</f>
        <v>10</v>
      </c>
      <c r="I79" s="221"/>
      <c r="J79" s="221">
        <f>J80+J81</f>
        <v>10</v>
      </c>
      <c r="K79" s="221"/>
      <c r="L79" s="221">
        <f t="shared" ref="L79:N79" si="7">+L80+L81</f>
        <v>10</v>
      </c>
      <c r="M79" s="221"/>
      <c r="N79" s="221">
        <f t="shared" si="7"/>
        <v>10</v>
      </c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</row>
    <row r="80" spans="1:25" ht="20.25" customHeight="1" x14ac:dyDescent="0.25">
      <c r="A80" s="1" t="s">
        <v>237</v>
      </c>
      <c r="B80" s="221">
        <v>0</v>
      </c>
      <c r="C80" s="221"/>
      <c r="D80" s="221">
        <v>0</v>
      </c>
      <c r="E80" s="221"/>
      <c r="F80" s="221">
        <v>0</v>
      </c>
      <c r="G80" s="221"/>
      <c r="H80" s="221">
        <v>0</v>
      </c>
      <c r="I80" s="221"/>
      <c r="J80" s="221">
        <v>0</v>
      </c>
      <c r="K80" s="221"/>
      <c r="L80" s="221">
        <v>0</v>
      </c>
      <c r="M80" s="221"/>
      <c r="N80" s="221">
        <v>0</v>
      </c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</row>
    <row r="81" spans="1:25" ht="19.5" customHeight="1" x14ac:dyDescent="0.25">
      <c r="A81" s="1" t="s">
        <v>238</v>
      </c>
      <c r="B81" s="221">
        <v>11</v>
      </c>
      <c r="C81" s="221"/>
      <c r="D81" s="221">
        <v>11</v>
      </c>
      <c r="E81" s="221"/>
      <c r="F81" s="221">
        <v>9</v>
      </c>
      <c r="G81" s="221"/>
      <c r="H81" s="221">
        <v>10</v>
      </c>
      <c r="I81" s="221"/>
      <c r="J81" s="221">
        <v>10</v>
      </c>
      <c r="K81" s="221"/>
      <c r="L81" s="221">
        <v>10</v>
      </c>
      <c r="M81" s="221"/>
      <c r="N81" s="221">
        <v>10</v>
      </c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</row>
    <row r="82" spans="1:25" ht="31.5" x14ac:dyDescent="0.25">
      <c r="A82" s="1" t="s">
        <v>239</v>
      </c>
      <c r="B82" s="221">
        <f>B83+B84</f>
        <v>20</v>
      </c>
      <c r="C82" s="221"/>
      <c r="D82" s="221">
        <f>D83+D84</f>
        <v>21</v>
      </c>
      <c r="E82" s="221"/>
      <c r="F82" s="221">
        <f>F83+F84</f>
        <v>21</v>
      </c>
      <c r="G82" s="221"/>
      <c r="H82" s="221">
        <f>H83+H84</f>
        <v>20</v>
      </c>
      <c r="I82" s="221"/>
      <c r="J82" s="221">
        <f>J83+J84</f>
        <v>20</v>
      </c>
      <c r="K82" s="221"/>
      <c r="L82" s="221">
        <f t="shared" ref="L82:N82" si="8">+L83+L84</f>
        <v>19</v>
      </c>
      <c r="M82" s="221"/>
      <c r="N82" s="221">
        <f t="shared" si="8"/>
        <v>19</v>
      </c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</row>
    <row r="83" spans="1:25" ht="21.75" customHeight="1" x14ac:dyDescent="0.25">
      <c r="A83" s="1" t="s">
        <v>240</v>
      </c>
      <c r="B83" s="221">
        <v>0</v>
      </c>
      <c r="C83" s="221"/>
      <c r="D83" s="221">
        <v>0</v>
      </c>
      <c r="E83" s="221"/>
      <c r="F83" s="221">
        <v>0</v>
      </c>
      <c r="G83" s="221"/>
      <c r="H83" s="221">
        <v>0</v>
      </c>
      <c r="I83" s="221"/>
      <c r="J83" s="221">
        <v>0</v>
      </c>
      <c r="K83" s="221"/>
      <c r="L83" s="221">
        <v>0</v>
      </c>
      <c r="M83" s="221"/>
      <c r="N83" s="221">
        <v>0</v>
      </c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</row>
    <row r="84" spans="1:25" ht="20.25" customHeight="1" x14ac:dyDescent="0.25">
      <c r="A84" s="1" t="s">
        <v>241</v>
      </c>
      <c r="B84" s="221">
        <v>20</v>
      </c>
      <c r="C84" s="221"/>
      <c r="D84" s="221">
        <v>21</v>
      </c>
      <c r="E84" s="221"/>
      <c r="F84" s="221">
        <v>21</v>
      </c>
      <c r="G84" s="221"/>
      <c r="H84" s="221">
        <v>20</v>
      </c>
      <c r="I84" s="221"/>
      <c r="J84" s="221">
        <v>20</v>
      </c>
      <c r="K84" s="221"/>
      <c r="L84" s="221">
        <v>19</v>
      </c>
      <c r="M84" s="221"/>
      <c r="N84" s="221">
        <v>19</v>
      </c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</row>
    <row r="85" spans="1:25" ht="31.5" x14ac:dyDescent="0.25">
      <c r="A85" s="1" t="s">
        <v>242</v>
      </c>
      <c r="B85" s="221">
        <f>B86+B87</f>
        <v>15</v>
      </c>
      <c r="C85" s="221"/>
      <c r="D85" s="221">
        <f>D86+D87</f>
        <v>15</v>
      </c>
      <c r="E85" s="221"/>
      <c r="F85" s="221">
        <f>F86+F87</f>
        <v>14</v>
      </c>
      <c r="G85" s="221"/>
      <c r="H85" s="221">
        <f>H86+H87</f>
        <v>15</v>
      </c>
      <c r="I85" s="221"/>
      <c r="J85" s="221">
        <f>J86+J87</f>
        <v>15</v>
      </c>
      <c r="K85" s="221"/>
      <c r="L85" s="221">
        <f t="shared" ref="L85" si="9">+L86+L87</f>
        <v>15</v>
      </c>
      <c r="M85" s="221"/>
      <c r="N85" s="221">
        <f>+N86+N87</f>
        <v>15</v>
      </c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</row>
    <row r="86" spans="1:25" ht="21" customHeight="1" x14ac:dyDescent="0.25">
      <c r="A86" s="1" t="s">
        <v>243</v>
      </c>
      <c r="B86" s="221">
        <v>0</v>
      </c>
      <c r="C86" s="221"/>
      <c r="D86" s="221">
        <v>0</v>
      </c>
      <c r="E86" s="221"/>
      <c r="F86" s="221">
        <v>0</v>
      </c>
      <c r="G86" s="221"/>
      <c r="H86" s="221">
        <v>0</v>
      </c>
      <c r="I86" s="221"/>
      <c r="J86" s="221">
        <v>0</v>
      </c>
      <c r="K86" s="221"/>
      <c r="L86" s="221">
        <v>0</v>
      </c>
      <c r="M86" s="221"/>
      <c r="N86" s="221">
        <v>0</v>
      </c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</row>
    <row r="87" spans="1:25" ht="21.75" customHeight="1" x14ac:dyDescent="0.25">
      <c r="A87" s="1" t="s">
        <v>244</v>
      </c>
      <c r="B87" s="221">
        <v>15</v>
      </c>
      <c r="C87" s="221"/>
      <c r="D87" s="221">
        <v>15</v>
      </c>
      <c r="E87" s="221"/>
      <c r="F87" s="221">
        <v>14</v>
      </c>
      <c r="G87" s="221"/>
      <c r="H87" s="221">
        <v>15</v>
      </c>
      <c r="I87" s="221"/>
      <c r="J87" s="221">
        <v>15</v>
      </c>
      <c r="K87" s="221"/>
      <c r="L87" s="221">
        <v>15</v>
      </c>
      <c r="M87" s="221"/>
      <c r="N87" s="221">
        <v>15</v>
      </c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</row>
    <row r="88" spans="1:25" ht="31.5" x14ac:dyDescent="0.25">
      <c r="A88" s="1" t="s">
        <v>245</v>
      </c>
      <c r="B88" s="221">
        <f>B89+B90</f>
        <v>12</v>
      </c>
      <c r="C88" s="221"/>
      <c r="D88" s="221">
        <f>D89+D90</f>
        <v>13</v>
      </c>
      <c r="E88" s="221"/>
      <c r="F88" s="221">
        <f>F89+F90</f>
        <v>12</v>
      </c>
      <c r="G88" s="221"/>
      <c r="H88" s="221">
        <f>H89+H90</f>
        <v>22</v>
      </c>
      <c r="I88" s="221"/>
      <c r="J88" s="221">
        <f>J89+J90</f>
        <v>24</v>
      </c>
      <c r="K88" s="221"/>
      <c r="L88" s="221">
        <f t="shared" ref="L88:N88" si="10">+L89+L90</f>
        <v>26</v>
      </c>
      <c r="M88" s="221"/>
      <c r="N88" s="221">
        <f t="shared" si="10"/>
        <v>26</v>
      </c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</row>
    <row r="89" spans="1:25" ht="31.5" x14ac:dyDescent="0.25">
      <c r="A89" s="1" t="s">
        <v>246</v>
      </c>
      <c r="B89" s="221">
        <v>0</v>
      </c>
      <c r="C89" s="221"/>
      <c r="D89" s="221">
        <v>0</v>
      </c>
      <c r="E89" s="221"/>
      <c r="F89" s="221">
        <v>0</v>
      </c>
      <c r="G89" s="221"/>
      <c r="H89" s="221">
        <v>0</v>
      </c>
      <c r="I89" s="221"/>
      <c r="J89" s="221">
        <v>0</v>
      </c>
      <c r="K89" s="221"/>
      <c r="L89" s="221">
        <v>0</v>
      </c>
      <c r="M89" s="221"/>
      <c r="N89" s="221">
        <v>0</v>
      </c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</row>
    <row r="90" spans="1:25" ht="31.5" x14ac:dyDescent="0.25">
      <c r="A90" s="1" t="s">
        <v>247</v>
      </c>
      <c r="B90" s="221">
        <v>12</v>
      </c>
      <c r="C90" s="221"/>
      <c r="D90" s="221">
        <v>13</v>
      </c>
      <c r="E90" s="221"/>
      <c r="F90" s="221">
        <v>12</v>
      </c>
      <c r="G90" s="221"/>
      <c r="H90" s="221">
        <v>22</v>
      </c>
      <c r="I90" s="221"/>
      <c r="J90" s="221">
        <v>24</v>
      </c>
      <c r="K90" s="221"/>
      <c r="L90" s="221">
        <v>26</v>
      </c>
      <c r="M90" s="221"/>
      <c r="N90" s="221">
        <v>26</v>
      </c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</row>
    <row r="91" spans="1:25" ht="30" customHeight="1" x14ac:dyDescent="0.25">
      <c r="A91" s="1" t="s">
        <v>248</v>
      </c>
      <c r="B91" s="221">
        <f>B92+B93</f>
        <v>8</v>
      </c>
      <c r="C91" s="221"/>
      <c r="D91" s="221">
        <f>D92+D93</f>
        <v>8</v>
      </c>
      <c r="E91" s="221"/>
      <c r="F91" s="221">
        <f>F92+F93</f>
        <v>8</v>
      </c>
      <c r="G91" s="221"/>
      <c r="H91" s="221">
        <f>H92+H93</f>
        <v>9</v>
      </c>
      <c r="I91" s="221"/>
      <c r="J91" s="221">
        <f>J92+J93</f>
        <v>10</v>
      </c>
      <c r="K91" s="221"/>
      <c r="L91" s="221">
        <f t="shared" ref="L91" si="11">+L92+L93</f>
        <v>9</v>
      </c>
      <c r="M91" s="221"/>
      <c r="N91" s="221">
        <f>+N92+N93</f>
        <v>9</v>
      </c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</row>
    <row r="92" spans="1:25" ht="20.25" customHeight="1" x14ac:dyDescent="0.25">
      <c r="A92" s="1" t="s">
        <v>249</v>
      </c>
      <c r="B92" s="221">
        <v>1</v>
      </c>
      <c r="C92" s="221"/>
      <c r="D92" s="221">
        <v>1</v>
      </c>
      <c r="E92" s="221"/>
      <c r="F92" s="221">
        <v>1</v>
      </c>
      <c r="G92" s="221"/>
      <c r="H92" s="221">
        <v>1</v>
      </c>
      <c r="I92" s="221"/>
      <c r="J92" s="221">
        <v>1</v>
      </c>
      <c r="K92" s="221"/>
      <c r="L92" s="221">
        <v>1</v>
      </c>
      <c r="M92" s="221"/>
      <c r="N92" s="221">
        <v>1</v>
      </c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</row>
    <row r="93" spans="1:25" ht="20.25" customHeight="1" x14ac:dyDescent="0.25">
      <c r="A93" s="1" t="s">
        <v>250</v>
      </c>
      <c r="B93" s="221">
        <v>7</v>
      </c>
      <c r="C93" s="221"/>
      <c r="D93" s="221">
        <v>7</v>
      </c>
      <c r="E93" s="221"/>
      <c r="F93" s="221">
        <v>7</v>
      </c>
      <c r="G93" s="221"/>
      <c r="H93" s="221">
        <v>8</v>
      </c>
      <c r="I93" s="221"/>
      <c r="J93" s="221">
        <v>9</v>
      </c>
      <c r="K93" s="221"/>
      <c r="L93" s="221">
        <v>8</v>
      </c>
      <c r="M93" s="221"/>
      <c r="N93" s="221">
        <v>8</v>
      </c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</row>
    <row r="94" spans="1:25" ht="31.5" x14ac:dyDescent="0.25">
      <c r="A94" s="1" t="s">
        <v>251</v>
      </c>
      <c r="B94" s="221"/>
      <c r="C94" s="221"/>
      <c r="D94" s="221"/>
      <c r="E94" s="221"/>
      <c r="F94" s="221">
        <f>F95+F96</f>
        <v>416</v>
      </c>
      <c r="G94" s="221"/>
      <c r="H94" s="221">
        <f>H95+H96</f>
        <v>426</v>
      </c>
      <c r="I94" s="221"/>
      <c r="J94" s="221">
        <f>J95+J96</f>
        <v>435</v>
      </c>
      <c r="K94" s="221"/>
      <c r="L94" s="221">
        <f t="shared" ref="L94" si="12">+L95+L96</f>
        <v>428</v>
      </c>
      <c r="M94" s="221"/>
      <c r="N94" s="221">
        <f>+N95+N96</f>
        <v>432</v>
      </c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</row>
    <row r="95" spans="1:25" ht="31.5" x14ac:dyDescent="0.25">
      <c r="A95" s="1" t="s">
        <v>252</v>
      </c>
      <c r="B95" s="221"/>
      <c r="C95" s="221"/>
      <c r="D95" s="221"/>
      <c r="E95" s="221"/>
      <c r="F95" s="221">
        <v>72</v>
      </c>
      <c r="G95" s="221"/>
      <c r="H95" s="221">
        <v>65</v>
      </c>
      <c r="I95" s="221"/>
      <c r="J95" s="221">
        <v>65</v>
      </c>
      <c r="K95" s="221"/>
      <c r="L95" s="221">
        <f>228-L92-L69-L66</f>
        <v>64</v>
      </c>
      <c r="M95" s="221"/>
      <c r="N95" s="221">
        <f>224-N66-N69-N92</f>
        <v>63</v>
      </c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</row>
    <row r="96" spans="1:25" ht="15.75" x14ac:dyDescent="0.25">
      <c r="A96" s="1" t="s">
        <v>253</v>
      </c>
      <c r="B96" s="221"/>
      <c r="C96" s="221"/>
      <c r="D96" s="221"/>
      <c r="E96" s="221"/>
      <c r="F96" s="221">
        <v>344</v>
      </c>
      <c r="G96" s="221"/>
      <c r="H96" s="221">
        <v>361</v>
      </c>
      <c r="I96" s="221"/>
      <c r="J96" s="221">
        <v>370</v>
      </c>
      <c r="K96" s="221"/>
      <c r="L96" s="221">
        <v>364</v>
      </c>
      <c r="M96" s="221"/>
      <c r="N96" s="221">
        <v>369</v>
      </c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</row>
    <row r="97" spans="1:25" ht="31.5" x14ac:dyDescent="0.25">
      <c r="A97" s="1" t="s">
        <v>254</v>
      </c>
      <c r="B97" s="221">
        <f>SUM(B62,B65,B68,B72,B73,B76,B79,B82,B85,B88,B91,B94)</f>
        <v>2287</v>
      </c>
      <c r="C97" s="221"/>
      <c r="D97" s="221">
        <f>SUM(D62,D65,D68,D72,D73,D76,D79,D82,D85,D88,D91,D94)</f>
        <v>2329</v>
      </c>
      <c r="E97" s="221"/>
      <c r="F97" s="221">
        <f>SUM(F62,F65,F68,F72,F73,F76,F79,F82,F85,F88,F91,F94)</f>
        <v>2752</v>
      </c>
      <c r="G97" s="221"/>
      <c r="H97" s="221">
        <f>SUM(H62,H65,H68,H72,H73,H76,H79,H82,H85,H88,H91,H94)</f>
        <v>2832</v>
      </c>
      <c r="I97" s="221"/>
      <c r="J97" s="221">
        <f>SUM(J62,J65,J68,J72,J73,J76,J79,J82,J85,J88,J91,J94)</f>
        <v>2670</v>
      </c>
      <c r="K97" s="221"/>
      <c r="L97" s="221">
        <f>+L94+L91+L88+L85+L82+L79+L76+L73+L68+L65+L62</f>
        <v>2179</v>
      </c>
      <c r="M97" s="221"/>
      <c r="N97" s="221">
        <f>+N94+N91+N88+N85+N82+N79+N76+N73+N68+N65+N62</f>
        <v>2194</v>
      </c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</row>
    <row r="98" spans="1:25" ht="22.5" customHeight="1" x14ac:dyDescent="0.25">
      <c r="A98" s="1" t="s">
        <v>255</v>
      </c>
      <c r="B98" s="221">
        <v>342</v>
      </c>
      <c r="C98" s="221"/>
      <c r="D98" s="221">
        <v>342</v>
      </c>
      <c r="E98" s="221"/>
      <c r="F98" s="221">
        <v>342</v>
      </c>
      <c r="G98" s="221"/>
      <c r="H98" s="221">
        <v>342</v>
      </c>
      <c r="I98" s="221"/>
      <c r="J98" s="221">
        <v>342</v>
      </c>
      <c r="K98" s="221"/>
      <c r="L98" s="221">
        <v>342</v>
      </c>
      <c r="M98" s="221"/>
      <c r="N98" s="221">
        <v>342</v>
      </c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</row>
    <row r="99" spans="1:25" x14ac:dyDescent="0.25">
      <c r="A99" s="168"/>
      <c r="B99" s="168"/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8"/>
    </row>
    <row r="100" spans="1:25" ht="18.75" customHeight="1" x14ac:dyDescent="0.25">
      <c r="A100" s="204" t="s">
        <v>256</v>
      </c>
      <c r="B100" s="204"/>
      <c r="C100" s="204"/>
      <c r="D100" s="204"/>
      <c r="E100" s="204"/>
      <c r="F100" s="204"/>
      <c r="G100" s="204"/>
      <c r="H100" s="204"/>
      <c r="I100" s="204"/>
      <c r="J100" s="204"/>
      <c r="K100" s="204"/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</row>
    <row r="101" spans="1:25" ht="19.5" customHeight="1" x14ac:dyDescent="0.25">
      <c r="A101" s="36" t="s">
        <v>206</v>
      </c>
      <c r="B101" s="205" t="s">
        <v>4</v>
      </c>
      <c r="C101" s="205"/>
      <c r="D101" s="205" t="s">
        <v>6</v>
      </c>
      <c r="E101" s="205"/>
      <c r="F101" s="205" t="s">
        <v>7</v>
      </c>
      <c r="G101" s="205"/>
      <c r="H101" s="205" t="s">
        <v>8</v>
      </c>
      <c r="I101" s="205"/>
      <c r="J101" s="205" t="s">
        <v>9</v>
      </c>
      <c r="K101" s="205"/>
      <c r="L101" s="205" t="s">
        <v>10</v>
      </c>
      <c r="M101" s="205"/>
      <c r="N101" s="205" t="s">
        <v>11</v>
      </c>
      <c r="O101" s="205"/>
      <c r="P101" s="205" t="s">
        <v>12</v>
      </c>
      <c r="Q101" s="205"/>
      <c r="R101" s="205" t="s">
        <v>13</v>
      </c>
      <c r="S101" s="205"/>
      <c r="T101" s="205" t="s">
        <v>14</v>
      </c>
      <c r="U101" s="205"/>
      <c r="V101" s="205" t="s">
        <v>15</v>
      </c>
      <c r="W101" s="205"/>
      <c r="X101" s="205" t="s">
        <v>16</v>
      </c>
      <c r="Y101" s="205"/>
    </row>
    <row r="102" spans="1:25" ht="18.75" customHeight="1" x14ac:dyDescent="0.25">
      <c r="A102" s="34" t="s">
        <v>257</v>
      </c>
      <c r="B102" s="211">
        <f>B62/B98</f>
        <v>0.6871345029239766</v>
      </c>
      <c r="C102" s="211"/>
      <c r="D102" s="211">
        <f>D62/D98</f>
        <v>0.71345029239766078</v>
      </c>
      <c r="E102" s="211"/>
      <c r="F102" s="211">
        <f>F62/F98</f>
        <v>0.6900584795321637</v>
      </c>
      <c r="G102" s="211"/>
      <c r="H102" s="211">
        <f>H62/H98</f>
        <v>0.66666666666666663</v>
      </c>
      <c r="I102" s="211"/>
      <c r="J102" s="211">
        <f>J62/J98</f>
        <v>0.65789473684210531</v>
      </c>
      <c r="K102" s="211"/>
      <c r="L102" s="211">
        <v>0.68</v>
      </c>
      <c r="M102" s="211"/>
      <c r="N102" s="211">
        <f>N62/N98</f>
        <v>0.69883040935672514</v>
      </c>
      <c r="O102" s="211"/>
      <c r="P102" s="211"/>
      <c r="Q102" s="211"/>
      <c r="R102" s="211"/>
      <c r="S102" s="211"/>
      <c r="T102" s="211"/>
      <c r="U102" s="211"/>
      <c r="V102" s="211"/>
      <c r="W102" s="211"/>
      <c r="X102" s="211"/>
      <c r="Y102" s="211"/>
    </row>
    <row r="103" spans="1:25" ht="21.75" customHeight="1" x14ac:dyDescent="0.25">
      <c r="A103" s="34" t="s">
        <v>258</v>
      </c>
      <c r="B103" s="211">
        <v>2.56</v>
      </c>
      <c r="C103" s="211"/>
      <c r="D103" s="211">
        <f>+D65/D98</f>
        <v>2.0146198830409356</v>
      </c>
      <c r="E103" s="211"/>
      <c r="F103" s="211">
        <f t="shared" ref="F103" si="13">+F65/F98</f>
        <v>1.8888888888888888</v>
      </c>
      <c r="G103" s="211"/>
      <c r="H103" s="211">
        <f>+H65/H98</f>
        <v>1.8801169590643274</v>
      </c>
      <c r="I103" s="211"/>
      <c r="J103" s="211">
        <f>+J65/J98</f>
        <v>1.8771929824561404</v>
      </c>
      <c r="K103" s="211"/>
      <c r="L103" s="211">
        <v>1.88</v>
      </c>
      <c r="M103" s="211"/>
      <c r="N103" s="211">
        <f>N65/N98</f>
        <v>1.9239766081871346</v>
      </c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1"/>
    </row>
    <row r="104" spans="1:25" ht="19.5" customHeight="1" x14ac:dyDescent="0.25">
      <c r="A104" s="34" t="s">
        <v>259</v>
      </c>
      <c r="B104" s="211">
        <v>6.26</v>
      </c>
      <c r="C104" s="211"/>
      <c r="D104" s="211">
        <f>+D97/D98</f>
        <v>6.8099415204678362</v>
      </c>
      <c r="E104" s="211"/>
      <c r="F104" s="211">
        <f t="shared" ref="F104" si="14">+F97/F98</f>
        <v>8.0467836257309937</v>
      </c>
      <c r="G104" s="211"/>
      <c r="H104" s="211">
        <f>+H97/H98</f>
        <v>8.2807017543859658</v>
      </c>
      <c r="I104" s="211"/>
      <c r="J104" s="211">
        <f>+J97/J98</f>
        <v>7.807017543859649</v>
      </c>
      <c r="K104" s="211"/>
      <c r="L104" s="211">
        <v>6.37</v>
      </c>
      <c r="M104" s="211"/>
      <c r="N104" s="211">
        <f>N97/N98</f>
        <v>6.4152046783625734</v>
      </c>
      <c r="O104" s="211"/>
      <c r="P104" s="211"/>
      <c r="Q104" s="211"/>
      <c r="R104" s="211"/>
      <c r="S104" s="211"/>
      <c r="T104" s="211"/>
      <c r="U104" s="211"/>
      <c r="V104" s="211"/>
      <c r="W104" s="211"/>
      <c r="X104" s="211"/>
      <c r="Y104" s="211"/>
    </row>
    <row r="105" spans="1:25" ht="21" customHeight="1" x14ac:dyDescent="0.25">
      <c r="A105" s="34" t="s">
        <v>260</v>
      </c>
      <c r="B105" s="211">
        <v>0.88</v>
      </c>
      <c r="C105" s="211"/>
      <c r="D105" s="211">
        <f>+D72/D68</f>
        <v>0.87931034482758619</v>
      </c>
      <c r="E105" s="211"/>
      <c r="F105" s="211">
        <f t="shared" ref="F105" si="15">+F72/F68</f>
        <v>0.88872180451127825</v>
      </c>
      <c r="G105" s="211"/>
      <c r="H105" s="211">
        <f>+H72/H68</f>
        <v>0.99099099099099097</v>
      </c>
      <c r="I105" s="211"/>
      <c r="J105" s="211">
        <f>+J72/J68</f>
        <v>0.73834586466165408</v>
      </c>
      <c r="K105" s="211"/>
      <c r="L105" s="211">
        <v>0.70650000000000002</v>
      </c>
      <c r="M105" s="211"/>
      <c r="N105" s="211">
        <f>N72/N68</f>
        <v>0.64362519201228874</v>
      </c>
      <c r="O105" s="211"/>
      <c r="P105" s="211"/>
      <c r="Q105" s="211"/>
      <c r="R105" s="211"/>
      <c r="S105" s="211"/>
      <c r="T105" s="211"/>
      <c r="U105" s="211"/>
      <c r="V105" s="211"/>
      <c r="W105" s="211"/>
      <c r="X105" s="211"/>
      <c r="Y105" s="211"/>
    </row>
    <row r="106" spans="1:25" ht="15.75" customHeight="1" x14ac:dyDescent="0.25">
      <c r="A106" s="168"/>
      <c r="B106" s="168"/>
      <c r="C106" s="168"/>
      <c r="D106" s="168"/>
      <c r="E106" s="168"/>
      <c r="F106" s="168"/>
      <c r="G106" s="168"/>
      <c r="H106" s="168"/>
      <c r="I106" s="168"/>
      <c r="J106" s="168"/>
      <c r="K106" s="168"/>
      <c r="L106" s="168"/>
      <c r="M106" s="168"/>
      <c r="N106" s="168"/>
      <c r="O106" s="168"/>
      <c r="P106" s="168"/>
      <c r="Q106" s="168"/>
      <c r="R106" s="168"/>
      <c r="S106" s="168"/>
      <c r="T106" s="168"/>
      <c r="U106" s="168"/>
      <c r="V106" s="168"/>
      <c r="W106" s="168"/>
      <c r="X106" s="168"/>
      <c r="Y106" s="168"/>
    </row>
    <row r="107" spans="1:25" ht="24" customHeight="1" x14ac:dyDescent="0.25">
      <c r="A107" s="204" t="s">
        <v>256</v>
      </c>
      <c r="B107" s="204"/>
      <c r="C107" s="204"/>
      <c r="D107" s="204"/>
      <c r="E107" s="204"/>
      <c r="F107" s="204"/>
      <c r="G107" s="204"/>
      <c r="H107" s="204"/>
      <c r="I107" s="204"/>
      <c r="J107" s="204"/>
      <c r="K107" s="204"/>
      <c r="L107" s="204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</row>
    <row r="108" spans="1:25" ht="24" customHeight="1" x14ac:dyDescent="0.25">
      <c r="A108" s="36" t="s">
        <v>261</v>
      </c>
      <c r="B108" s="205" t="s">
        <v>4</v>
      </c>
      <c r="C108" s="205"/>
      <c r="D108" s="205" t="s">
        <v>6</v>
      </c>
      <c r="E108" s="205"/>
      <c r="F108" s="205" t="s">
        <v>7</v>
      </c>
      <c r="G108" s="205"/>
      <c r="H108" s="205" t="s">
        <v>8</v>
      </c>
      <c r="I108" s="205"/>
      <c r="J108" s="205" t="s">
        <v>9</v>
      </c>
      <c r="K108" s="205"/>
      <c r="L108" s="205" t="s">
        <v>10</v>
      </c>
      <c r="M108" s="205"/>
      <c r="N108" s="205" t="s">
        <v>11</v>
      </c>
      <c r="O108" s="205"/>
      <c r="P108" s="205" t="s">
        <v>12</v>
      </c>
      <c r="Q108" s="205"/>
      <c r="R108" s="205" t="s">
        <v>13</v>
      </c>
      <c r="S108" s="205"/>
      <c r="T108" s="205" t="s">
        <v>14</v>
      </c>
      <c r="U108" s="205"/>
      <c r="V108" s="205" t="s">
        <v>15</v>
      </c>
      <c r="W108" s="205"/>
      <c r="X108" s="205" t="s">
        <v>16</v>
      </c>
      <c r="Y108" s="205"/>
    </row>
    <row r="109" spans="1:25" ht="18" customHeight="1" x14ac:dyDescent="0.25">
      <c r="A109" s="32" t="s">
        <v>262</v>
      </c>
      <c r="B109" s="207">
        <v>3.9E-2</v>
      </c>
      <c r="C109" s="207"/>
      <c r="D109" s="207">
        <v>1.7000000000000001E-2</v>
      </c>
      <c r="E109" s="207"/>
      <c r="F109" s="207">
        <v>4.0000000000000001E-3</v>
      </c>
      <c r="G109" s="207"/>
      <c r="H109" s="207">
        <v>0.04</v>
      </c>
      <c r="I109" s="207"/>
      <c r="J109" s="207">
        <v>2.7E-2</v>
      </c>
      <c r="K109" s="207"/>
      <c r="L109" s="207">
        <v>1.2999999999999999E-2</v>
      </c>
      <c r="M109" s="207"/>
      <c r="N109" s="207">
        <v>3.7999999999999999E-2</v>
      </c>
      <c r="O109" s="207"/>
      <c r="P109" s="207"/>
      <c r="Q109" s="207"/>
      <c r="R109" s="207"/>
      <c r="S109" s="207"/>
      <c r="T109" s="207"/>
      <c r="U109" s="207"/>
      <c r="V109" s="207"/>
      <c r="W109" s="207"/>
      <c r="X109" s="207"/>
      <c r="Y109" s="207"/>
    </row>
    <row r="110" spans="1:25" ht="17.25" customHeight="1" x14ac:dyDescent="0.25">
      <c r="A110" s="32" t="s">
        <v>263</v>
      </c>
      <c r="B110" s="207">
        <v>3.3000000000000002E-2</v>
      </c>
      <c r="C110" s="207"/>
      <c r="D110" s="207">
        <v>2.7E-2</v>
      </c>
      <c r="E110" s="207"/>
      <c r="F110" s="207">
        <v>2.4E-2</v>
      </c>
      <c r="G110" s="207"/>
      <c r="H110" s="207">
        <v>4.5999999999999999E-2</v>
      </c>
      <c r="I110" s="207"/>
      <c r="J110" s="207">
        <v>2.9000000000000001E-2</v>
      </c>
      <c r="K110" s="207"/>
      <c r="L110" s="207">
        <v>2.5000000000000001E-2</v>
      </c>
      <c r="M110" s="207"/>
      <c r="N110" s="207">
        <v>4.3999999999999997E-2</v>
      </c>
      <c r="O110" s="207"/>
      <c r="P110" s="207"/>
      <c r="Q110" s="207"/>
      <c r="R110" s="207"/>
      <c r="S110" s="207"/>
      <c r="T110" s="207"/>
      <c r="U110" s="207"/>
      <c r="V110" s="207"/>
      <c r="W110" s="207"/>
      <c r="X110" s="207"/>
      <c r="Y110" s="207"/>
    </row>
    <row r="111" spans="1:25" ht="17.25" customHeight="1" x14ac:dyDescent="0.25">
      <c r="A111" s="32" t="s">
        <v>264</v>
      </c>
      <c r="B111" s="207">
        <v>0</v>
      </c>
      <c r="C111" s="207"/>
      <c r="D111" s="207">
        <v>0</v>
      </c>
      <c r="E111" s="207"/>
      <c r="F111" s="207">
        <v>0</v>
      </c>
      <c r="G111" s="207"/>
      <c r="H111" s="207">
        <v>0</v>
      </c>
      <c r="I111" s="207"/>
      <c r="J111" s="207">
        <v>0</v>
      </c>
      <c r="K111" s="207"/>
      <c r="L111" s="207">
        <v>0</v>
      </c>
      <c r="M111" s="207"/>
      <c r="N111" s="207">
        <v>0</v>
      </c>
      <c r="O111" s="207"/>
      <c r="P111" s="207"/>
      <c r="Q111" s="207"/>
      <c r="R111" s="207"/>
      <c r="S111" s="207"/>
      <c r="T111" s="207"/>
      <c r="U111" s="207"/>
      <c r="V111" s="207"/>
      <c r="W111" s="207"/>
      <c r="X111" s="207"/>
      <c r="Y111" s="207"/>
    </row>
    <row r="112" spans="1:25" ht="16.5" customHeight="1" x14ac:dyDescent="0.25">
      <c r="A112" s="32" t="s">
        <v>265</v>
      </c>
      <c r="B112" s="207">
        <v>0</v>
      </c>
      <c r="C112" s="207"/>
      <c r="D112" s="207">
        <v>0</v>
      </c>
      <c r="E112" s="207"/>
      <c r="F112" s="207">
        <v>0</v>
      </c>
      <c r="G112" s="207"/>
      <c r="H112" s="207">
        <v>0</v>
      </c>
      <c r="I112" s="207"/>
      <c r="J112" s="207">
        <v>0</v>
      </c>
      <c r="K112" s="207"/>
      <c r="L112" s="207">
        <v>0</v>
      </c>
      <c r="M112" s="207"/>
      <c r="N112" s="207">
        <v>0</v>
      </c>
      <c r="O112" s="207"/>
      <c r="P112" s="207"/>
      <c r="Q112" s="207"/>
      <c r="R112" s="207"/>
      <c r="S112" s="207"/>
      <c r="T112" s="207"/>
      <c r="U112" s="207"/>
      <c r="V112" s="207"/>
      <c r="W112" s="207"/>
      <c r="X112" s="207"/>
      <c r="Y112" s="207"/>
    </row>
    <row r="113" spans="1:25" ht="17.25" customHeight="1" x14ac:dyDescent="0.25">
      <c r="A113" s="32" t="s">
        <v>266</v>
      </c>
      <c r="B113" s="207">
        <v>0</v>
      </c>
      <c r="C113" s="207"/>
      <c r="D113" s="207">
        <v>0</v>
      </c>
      <c r="E113" s="207"/>
      <c r="F113" s="207">
        <v>0</v>
      </c>
      <c r="G113" s="207"/>
      <c r="H113" s="207">
        <v>0</v>
      </c>
      <c r="I113" s="207"/>
      <c r="J113" s="207">
        <v>0</v>
      </c>
      <c r="K113" s="207"/>
      <c r="L113" s="207">
        <v>0</v>
      </c>
      <c r="M113" s="207"/>
      <c r="N113" s="207">
        <v>0</v>
      </c>
      <c r="O113" s="207"/>
      <c r="P113" s="207"/>
      <c r="Q113" s="207"/>
      <c r="R113" s="207"/>
      <c r="S113" s="207"/>
      <c r="T113" s="207"/>
      <c r="U113" s="207"/>
      <c r="V113" s="207"/>
      <c r="W113" s="207"/>
      <c r="X113" s="207"/>
      <c r="Y113" s="207"/>
    </row>
    <row r="114" spans="1:25" ht="17.25" customHeight="1" x14ac:dyDescent="0.25">
      <c r="A114" s="32" t="s">
        <v>267</v>
      </c>
      <c r="B114" s="207">
        <v>0</v>
      </c>
      <c r="C114" s="207"/>
      <c r="D114" s="207">
        <v>8.9999999999999993E-3</v>
      </c>
      <c r="E114" s="207"/>
      <c r="F114" s="207">
        <v>1.7999999999999999E-2</v>
      </c>
      <c r="G114" s="207"/>
      <c r="H114" s="207">
        <v>1.7999999999999999E-2</v>
      </c>
      <c r="I114" s="207"/>
      <c r="J114" s="207">
        <v>8.9999999999999993E-3</v>
      </c>
      <c r="K114" s="207"/>
      <c r="L114" s="207">
        <v>8.9999999999999993E-3</v>
      </c>
      <c r="M114" s="207"/>
      <c r="N114" s="207">
        <v>2.5999999999999999E-2</v>
      </c>
      <c r="O114" s="207"/>
      <c r="P114" s="207"/>
      <c r="Q114" s="207"/>
      <c r="R114" s="207"/>
      <c r="S114" s="207"/>
      <c r="T114" s="207"/>
      <c r="U114" s="207"/>
      <c r="V114" s="207"/>
      <c r="W114" s="207"/>
      <c r="X114" s="207"/>
      <c r="Y114" s="207"/>
    </row>
    <row r="115" spans="1:25" ht="18" customHeight="1" x14ac:dyDescent="0.25">
      <c r="A115" s="32" t="s">
        <v>268</v>
      </c>
      <c r="B115" s="207">
        <v>0</v>
      </c>
      <c r="C115" s="207"/>
      <c r="D115" s="207">
        <v>0</v>
      </c>
      <c r="E115" s="207"/>
      <c r="F115" s="207">
        <v>0</v>
      </c>
      <c r="G115" s="207"/>
      <c r="H115" s="207">
        <v>0</v>
      </c>
      <c r="I115" s="207"/>
      <c r="J115" s="207">
        <v>0</v>
      </c>
      <c r="K115" s="207"/>
      <c r="L115" s="207">
        <v>0.125</v>
      </c>
      <c r="M115" s="207"/>
      <c r="N115" s="207">
        <v>0</v>
      </c>
      <c r="O115" s="207"/>
      <c r="P115" s="207"/>
      <c r="Q115" s="207"/>
      <c r="R115" s="207"/>
      <c r="S115" s="207"/>
      <c r="T115" s="207"/>
      <c r="U115" s="207"/>
      <c r="V115" s="207"/>
      <c r="W115" s="207"/>
      <c r="X115" s="207"/>
      <c r="Y115" s="207"/>
    </row>
    <row r="116" spans="1:25" ht="18.75" customHeight="1" x14ac:dyDescent="0.25">
      <c r="A116" s="32" t="s">
        <v>269</v>
      </c>
      <c r="B116" s="207">
        <v>0</v>
      </c>
      <c r="C116" s="207"/>
      <c r="D116" s="207">
        <v>0</v>
      </c>
      <c r="E116" s="207"/>
      <c r="F116" s="207">
        <v>0.111</v>
      </c>
      <c r="G116" s="207"/>
      <c r="H116" s="207">
        <v>0</v>
      </c>
      <c r="I116" s="207"/>
      <c r="J116" s="207">
        <v>0.111</v>
      </c>
      <c r="K116" s="207"/>
      <c r="L116" s="207">
        <v>0</v>
      </c>
      <c r="M116" s="207"/>
      <c r="N116" s="207">
        <v>0</v>
      </c>
      <c r="O116" s="207"/>
      <c r="P116" s="207"/>
      <c r="Q116" s="207"/>
      <c r="R116" s="207"/>
      <c r="S116" s="207"/>
      <c r="T116" s="207"/>
      <c r="U116" s="207"/>
      <c r="V116" s="207"/>
      <c r="W116" s="207"/>
      <c r="X116" s="207"/>
      <c r="Y116" s="207"/>
    </row>
    <row r="117" spans="1:25" ht="18" customHeight="1" x14ac:dyDescent="0.25">
      <c r="A117" s="32" t="s">
        <v>270</v>
      </c>
      <c r="B117" s="207">
        <v>0</v>
      </c>
      <c r="C117" s="207"/>
      <c r="D117" s="207">
        <v>0.111</v>
      </c>
      <c r="E117" s="207"/>
      <c r="F117" s="207">
        <v>0</v>
      </c>
      <c r="G117" s="207"/>
      <c r="H117" s="207">
        <v>0.05</v>
      </c>
      <c r="I117" s="207"/>
      <c r="J117" s="207">
        <v>0</v>
      </c>
      <c r="K117" s="207"/>
      <c r="L117" s="207">
        <v>5.2999999999999999E-2</v>
      </c>
      <c r="M117" s="207"/>
      <c r="N117" s="207">
        <v>5.2999999999999999E-2</v>
      </c>
      <c r="O117" s="207"/>
      <c r="P117" s="207"/>
      <c r="Q117" s="207"/>
      <c r="R117" s="207"/>
      <c r="S117" s="207"/>
      <c r="T117" s="207"/>
      <c r="U117" s="207"/>
      <c r="V117" s="207"/>
      <c r="W117" s="207"/>
      <c r="X117" s="207"/>
      <c r="Y117" s="207"/>
    </row>
    <row r="118" spans="1:25" ht="18.75" customHeight="1" x14ac:dyDescent="0.25">
      <c r="A118" s="32" t="s">
        <v>271</v>
      </c>
      <c r="B118" s="207">
        <v>0</v>
      </c>
      <c r="C118" s="207"/>
      <c r="D118" s="207">
        <v>0</v>
      </c>
      <c r="E118" s="207"/>
      <c r="F118" s="207">
        <v>7.0999999999999994E-2</v>
      </c>
      <c r="G118" s="207"/>
      <c r="H118" s="207">
        <v>6.7000000000000004E-2</v>
      </c>
      <c r="I118" s="207"/>
      <c r="J118" s="207">
        <v>0</v>
      </c>
      <c r="K118" s="207"/>
      <c r="L118" s="207">
        <v>0</v>
      </c>
      <c r="M118" s="207"/>
      <c r="N118" s="207">
        <v>0</v>
      </c>
      <c r="O118" s="207"/>
      <c r="P118" s="207"/>
      <c r="Q118" s="207"/>
      <c r="R118" s="207"/>
      <c r="S118" s="207"/>
      <c r="T118" s="207"/>
      <c r="U118" s="207"/>
      <c r="V118" s="207"/>
      <c r="W118" s="207"/>
      <c r="X118" s="207"/>
      <c r="Y118" s="207"/>
    </row>
    <row r="119" spans="1:25" ht="18" customHeight="1" x14ac:dyDescent="0.25">
      <c r="A119" s="32" t="s">
        <v>272</v>
      </c>
      <c r="B119" s="207">
        <v>0</v>
      </c>
      <c r="C119" s="207"/>
      <c r="D119" s="207">
        <v>0</v>
      </c>
      <c r="E119" s="207"/>
      <c r="F119" s="207">
        <v>8.3000000000000004E-2</v>
      </c>
      <c r="G119" s="207"/>
      <c r="H119" s="207">
        <v>0.182</v>
      </c>
      <c r="I119" s="207"/>
      <c r="J119" s="207">
        <v>9.0999999999999998E-2</v>
      </c>
      <c r="K119" s="207"/>
      <c r="L119" s="207">
        <v>0</v>
      </c>
      <c r="M119" s="207"/>
      <c r="N119" s="207">
        <v>0</v>
      </c>
      <c r="O119" s="207"/>
      <c r="P119" s="207"/>
      <c r="Q119" s="207"/>
      <c r="R119" s="207"/>
      <c r="S119" s="207"/>
      <c r="T119" s="207"/>
      <c r="U119" s="207"/>
      <c r="V119" s="207"/>
      <c r="W119" s="207"/>
      <c r="X119" s="207"/>
      <c r="Y119" s="207"/>
    </row>
    <row r="120" spans="1:25" ht="16.5" customHeight="1" x14ac:dyDescent="0.25">
      <c r="A120" s="32" t="s">
        <v>273</v>
      </c>
      <c r="B120" s="207">
        <v>3.7999999999999999E-2</v>
      </c>
      <c r="C120" s="207"/>
      <c r="D120" s="207">
        <v>4.7E-2</v>
      </c>
      <c r="E120" s="207"/>
      <c r="F120" s="207">
        <v>4.7E-2</v>
      </c>
      <c r="G120" s="207"/>
      <c r="H120" s="207">
        <v>0.02</v>
      </c>
      <c r="I120" s="207"/>
      <c r="J120" s="207">
        <v>4.2999999999999997E-2</v>
      </c>
      <c r="K120" s="207"/>
      <c r="L120" s="207">
        <v>2.3E-2</v>
      </c>
      <c r="M120" s="207"/>
      <c r="N120" s="207">
        <v>3.6999999999999998E-2</v>
      </c>
      <c r="O120" s="207"/>
      <c r="P120" s="207"/>
      <c r="Q120" s="207"/>
      <c r="R120" s="207"/>
      <c r="S120" s="207"/>
      <c r="T120" s="207"/>
      <c r="U120" s="207"/>
      <c r="V120" s="207"/>
      <c r="W120" s="207"/>
      <c r="X120" s="207"/>
      <c r="Y120" s="207"/>
    </row>
    <row r="121" spans="1:25" ht="18" customHeight="1" x14ac:dyDescent="0.25">
      <c r="A121" s="32" t="s">
        <v>274</v>
      </c>
      <c r="B121" s="207">
        <v>3.1E-2</v>
      </c>
      <c r="C121" s="207"/>
      <c r="D121" s="207">
        <v>0.03</v>
      </c>
      <c r="E121" s="207"/>
      <c r="F121" s="207">
        <v>2.7E-2</v>
      </c>
      <c r="G121" s="207"/>
      <c r="H121" s="207">
        <v>3.5999999999999997E-2</v>
      </c>
      <c r="I121" s="207"/>
      <c r="J121" s="207">
        <v>0.03</v>
      </c>
      <c r="K121" s="207"/>
      <c r="L121" s="207">
        <v>2.1000000000000001E-2</v>
      </c>
      <c r="M121" s="207"/>
      <c r="N121" s="207">
        <v>3.7999999999999999E-2</v>
      </c>
      <c r="O121" s="207"/>
      <c r="P121" s="207"/>
      <c r="Q121" s="207"/>
      <c r="R121" s="207"/>
      <c r="S121" s="207"/>
      <c r="T121" s="207"/>
      <c r="U121" s="207"/>
      <c r="V121" s="207"/>
      <c r="W121" s="207"/>
      <c r="X121" s="207"/>
      <c r="Y121" s="207"/>
    </row>
    <row r="122" spans="1:25" x14ac:dyDescent="0.25">
      <c r="A122" s="168"/>
      <c r="B122" s="168"/>
      <c r="C122" s="168"/>
      <c r="D122" s="168"/>
      <c r="E122" s="168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  <c r="R122" s="168"/>
      <c r="S122" s="168"/>
      <c r="T122" s="168"/>
      <c r="U122" s="168"/>
      <c r="V122" s="168"/>
      <c r="W122" s="168"/>
      <c r="X122" s="168"/>
      <c r="Y122" s="168"/>
    </row>
    <row r="123" spans="1:25" ht="18" customHeight="1" x14ac:dyDescent="0.25">
      <c r="A123" s="210" t="s">
        <v>275</v>
      </c>
      <c r="B123" s="210"/>
      <c r="C123" s="210"/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</row>
    <row r="124" spans="1:25" ht="18.75" customHeight="1" x14ac:dyDescent="0.25">
      <c r="A124" s="162" t="s">
        <v>276</v>
      </c>
      <c r="B124" s="222" t="s">
        <v>4</v>
      </c>
      <c r="C124" s="222"/>
      <c r="D124" s="161" t="s">
        <v>6</v>
      </c>
      <c r="E124" s="161"/>
      <c r="F124" s="161" t="s">
        <v>7</v>
      </c>
      <c r="G124" s="161"/>
      <c r="H124" s="161" t="s">
        <v>8</v>
      </c>
      <c r="I124" s="161"/>
      <c r="J124" s="161" t="s">
        <v>9</v>
      </c>
      <c r="K124" s="161"/>
      <c r="L124" s="161" t="s">
        <v>10</v>
      </c>
      <c r="M124" s="161"/>
      <c r="N124" s="161" t="s">
        <v>11</v>
      </c>
      <c r="O124" s="161"/>
      <c r="P124" s="161" t="s">
        <v>12</v>
      </c>
      <c r="Q124" s="161"/>
      <c r="R124" s="161" t="s">
        <v>13</v>
      </c>
      <c r="S124" s="161"/>
      <c r="T124" s="161" t="s">
        <v>14</v>
      </c>
      <c r="U124" s="161"/>
      <c r="V124" s="161" t="s">
        <v>15</v>
      </c>
      <c r="W124" s="161"/>
      <c r="X124" s="161" t="s">
        <v>16</v>
      </c>
      <c r="Y124" s="161"/>
    </row>
    <row r="125" spans="1:25" ht="18" customHeight="1" x14ac:dyDescent="0.25">
      <c r="A125" s="162"/>
      <c r="B125" s="222" t="s">
        <v>277</v>
      </c>
      <c r="C125" s="222"/>
      <c r="D125" s="161" t="s">
        <v>277</v>
      </c>
      <c r="E125" s="161" t="s">
        <v>278</v>
      </c>
      <c r="F125" s="161" t="s">
        <v>277</v>
      </c>
      <c r="G125" s="161" t="s">
        <v>278</v>
      </c>
      <c r="H125" s="161" t="s">
        <v>277</v>
      </c>
      <c r="I125" s="161" t="s">
        <v>278</v>
      </c>
      <c r="J125" s="161" t="s">
        <v>277</v>
      </c>
      <c r="K125" s="161" t="s">
        <v>278</v>
      </c>
      <c r="L125" s="161" t="s">
        <v>277</v>
      </c>
      <c r="M125" s="161" t="s">
        <v>278</v>
      </c>
      <c r="N125" s="161" t="s">
        <v>277</v>
      </c>
      <c r="O125" s="161" t="s">
        <v>278</v>
      </c>
      <c r="P125" s="161" t="s">
        <v>277</v>
      </c>
      <c r="Q125" s="161" t="s">
        <v>278</v>
      </c>
      <c r="R125" s="161" t="s">
        <v>277</v>
      </c>
      <c r="S125" s="161" t="s">
        <v>278</v>
      </c>
      <c r="T125" s="161" t="s">
        <v>277</v>
      </c>
      <c r="U125" s="161" t="s">
        <v>278</v>
      </c>
      <c r="V125" s="161" t="s">
        <v>277</v>
      </c>
      <c r="W125" s="161" t="s">
        <v>278</v>
      </c>
      <c r="X125" s="161" t="s">
        <v>277</v>
      </c>
      <c r="Y125" s="161" t="s">
        <v>278</v>
      </c>
    </row>
    <row r="126" spans="1:25" ht="21.75" customHeight="1" x14ac:dyDescent="0.25">
      <c r="A126" s="162"/>
      <c r="B126" s="226" t="s">
        <v>279</v>
      </c>
      <c r="C126" s="226" t="s">
        <v>278</v>
      </c>
      <c r="D126" s="226" t="s">
        <v>279</v>
      </c>
      <c r="E126" s="226" t="s">
        <v>278</v>
      </c>
      <c r="F126" s="226" t="s">
        <v>279</v>
      </c>
      <c r="G126" s="226" t="s">
        <v>278</v>
      </c>
      <c r="H126" s="226" t="s">
        <v>279</v>
      </c>
      <c r="I126" s="226" t="s">
        <v>278</v>
      </c>
      <c r="J126" s="226" t="s">
        <v>279</v>
      </c>
      <c r="K126" s="226" t="s">
        <v>278</v>
      </c>
      <c r="L126" s="226" t="s">
        <v>279</v>
      </c>
      <c r="M126" s="226" t="s">
        <v>278</v>
      </c>
      <c r="N126" s="226" t="s">
        <v>279</v>
      </c>
      <c r="O126" s="226" t="s">
        <v>278</v>
      </c>
      <c r="P126" s="226" t="s">
        <v>279</v>
      </c>
      <c r="Q126" s="226" t="s">
        <v>278</v>
      </c>
      <c r="R126" s="226" t="s">
        <v>279</v>
      </c>
      <c r="S126" s="226" t="s">
        <v>278</v>
      </c>
      <c r="T126" s="226" t="s">
        <v>279</v>
      </c>
      <c r="U126" s="226" t="s">
        <v>278</v>
      </c>
      <c r="V126" s="226" t="s">
        <v>279</v>
      </c>
      <c r="W126" s="226" t="s">
        <v>278</v>
      </c>
      <c r="X126" s="226" t="s">
        <v>279</v>
      </c>
      <c r="Y126" s="226" t="s">
        <v>278</v>
      </c>
    </row>
    <row r="127" spans="1:25" ht="19.5" customHeight="1" x14ac:dyDescent="0.25">
      <c r="A127" s="38" t="s">
        <v>262</v>
      </c>
      <c r="B127" s="142">
        <v>0.03</v>
      </c>
      <c r="C127" s="142">
        <v>0</v>
      </c>
      <c r="D127" s="143">
        <v>3.4000000000000002E-2</v>
      </c>
      <c r="E127" s="143">
        <v>0</v>
      </c>
      <c r="F127" s="144">
        <v>3.5000000000000003E-2</v>
      </c>
      <c r="G127" s="144">
        <v>0</v>
      </c>
      <c r="H127" s="143">
        <v>4.3999999999999997E-2</v>
      </c>
      <c r="I127" s="143">
        <v>0</v>
      </c>
      <c r="J127" s="143">
        <v>4.1000000000000002E-2</v>
      </c>
      <c r="K127" s="143">
        <v>0</v>
      </c>
      <c r="L127" s="145">
        <v>4.9000000000000002E-2</v>
      </c>
      <c r="M127" s="145">
        <v>0</v>
      </c>
      <c r="N127" s="146">
        <v>0.05</v>
      </c>
      <c r="O127" s="147">
        <v>0</v>
      </c>
      <c r="P127" s="144"/>
      <c r="Q127" s="144"/>
      <c r="R127" s="148"/>
      <c r="S127" s="148"/>
      <c r="T127" s="148"/>
      <c r="U127" s="148"/>
      <c r="V127" s="148"/>
      <c r="W127" s="148"/>
      <c r="X127" s="148"/>
      <c r="Y127" s="148"/>
    </row>
    <row r="128" spans="1:25" ht="18" customHeight="1" x14ac:dyDescent="0.25">
      <c r="A128" s="40" t="s">
        <v>263</v>
      </c>
      <c r="B128" s="149">
        <v>4.9000000000000002E-2</v>
      </c>
      <c r="C128" s="149">
        <v>8.2000000000000003E-2</v>
      </c>
      <c r="D128" s="143">
        <v>6.0999999999999999E-2</v>
      </c>
      <c r="E128" s="143">
        <v>0.19900000000000001</v>
      </c>
      <c r="F128" s="144">
        <v>6.5000000000000002E-2</v>
      </c>
      <c r="G128" s="144">
        <v>5.2999999999999999E-2</v>
      </c>
      <c r="H128" s="143">
        <v>8.5000000000000006E-2</v>
      </c>
      <c r="I128" s="143">
        <v>7.9399999999999998E-2</v>
      </c>
      <c r="J128" s="143">
        <v>8.3000000000000004E-2</v>
      </c>
      <c r="K128" s="143">
        <v>9.06E-2</v>
      </c>
      <c r="L128" s="145">
        <v>8.6999999999999994E-2</v>
      </c>
      <c r="M128" s="145">
        <v>0.20649999999999999</v>
      </c>
      <c r="N128" s="146">
        <v>9.2999999999999999E-2</v>
      </c>
      <c r="O128" s="144">
        <v>0.1241</v>
      </c>
      <c r="P128" s="144"/>
      <c r="Q128" s="144"/>
      <c r="R128" s="148"/>
      <c r="S128" s="148"/>
      <c r="T128" s="148"/>
      <c r="U128" s="148"/>
      <c r="V128" s="148"/>
      <c r="W128" s="148"/>
      <c r="X128" s="148"/>
      <c r="Y128" s="148"/>
    </row>
    <row r="129" spans="1:25" ht="18" customHeight="1" x14ac:dyDescent="0.25">
      <c r="A129" s="38" t="s">
        <v>264</v>
      </c>
      <c r="B129" s="142">
        <v>0</v>
      </c>
      <c r="C129" s="149">
        <v>2.4E-2</v>
      </c>
      <c r="D129" s="143">
        <v>0</v>
      </c>
      <c r="E129" s="143">
        <v>2.8000000000000001E-2</v>
      </c>
      <c r="F129" s="144">
        <v>0</v>
      </c>
      <c r="G129" s="144">
        <v>0.03</v>
      </c>
      <c r="H129" s="143">
        <v>0</v>
      </c>
      <c r="I129" s="143">
        <v>1.12E-2</v>
      </c>
      <c r="J129" s="143">
        <v>0</v>
      </c>
      <c r="K129" s="143">
        <v>0.42080000000000001</v>
      </c>
      <c r="L129" s="145">
        <v>0</v>
      </c>
      <c r="M129" s="145">
        <v>0.128</v>
      </c>
      <c r="N129" s="146">
        <v>0</v>
      </c>
      <c r="O129" s="144">
        <v>8.9599999999999999E-2</v>
      </c>
      <c r="P129" s="146"/>
      <c r="Q129" s="144"/>
      <c r="R129" s="148"/>
      <c r="S129" s="148"/>
      <c r="T129" s="148"/>
      <c r="U129" s="148"/>
      <c r="V129" s="148"/>
      <c r="W129" s="148"/>
      <c r="X129" s="148"/>
      <c r="Y129" s="148"/>
    </row>
    <row r="130" spans="1:25" ht="20.25" customHeight="1" x14ac:dyDescent="0.25">
      <c r="A130" s="38" t="s">
        <v>266</v>
      </c>
      <c r="B130" s="149">
        <v>1.4E-2</v>
      </c>
      <c r="C130" s="142">
        <v>0</v>
      </c>
      <c r="D130" s="143">
        <v>1.7000000000000001E-2</v>
      </c>
      <c r="E130" s="143">
        <v>0</v>
      </c>
      <c r="F130" s="144">
        <v>1.4999999999999999E-2</v>
      </c>
      <c r="G130" s="144">
        <v>0</v>
      </c>
      <c r="H130" s="143">
        <v>2.1000000000000001E-2</v>
      </c>
      <c r="I130" s="143">
        <v>0</v>
      </c>
      <c r="J130" s="143">
        <v>7.0000000000000001E-3</v>
      </c>
      <c r="K130" s="143">
        <v>0</v>
      </c>
      <c r="L130" s="145">
        <v>2.1999999999999999E-2</v>
      </c>
      <c r="M130" s="145">
        <v>0</v>
      </c>
      <c r="N130" s="146">
        <v>1.4E-2</v>
      </c>
      <c r="O130" s="147">
        <v>0</v>
      </c>
      <c r="P130" s="144"/>
      <c r="Q130" s="144"/>
      <c r="R130" s="148"/>
      <c r="S130" s="148"/>
      <c r="T130" s="148"/>
      <c r="U130" s="148"/>
      <c r="V130" s="148"/>
      <c r="W130" s="148"/>
      <c r="X130" s="148"/>
      <c r="Y130" s="148"/>
    </row>
    <row r="131" spans="1:25" ht="18.75" customHeight="1" x14ac:dyDescent="0.25">
      <c r="A131" s="38" t="s">
        <v>267</v>
      </c>
      <c r="B131" s="149">
        <v>1.7999999999999999E-2</v>
      </c>
      <c r="C131" s="142">
        <v>0</v>
      </c>
      <c r="D131" s="143">
        <v>5.1999999999999998E-2</v>
      </c>
      <c r="E131" s="143">
        <v>0</v>
      </c>
      <c r="F131" s="144">
        <v>4.2999999999999997E-2</v>
      </c>
      <c r="G131" s="144">
        <v>0</v>
      </c>
      <c r="H131" s="143">
        <v>2.5999999999999999E-2</v>
      </c>
      <c r="I131" s="143">
        <v>0</v>
      </c>
      <c r="J131" s="143">
        <v>3.1E-2</v>
      </c>
      <c r="K131" s="143">
        <v>0</v>
      </c>
      <c r="L131" s="145">
        <v>3.5999999999999997E-2</v>
      </c>
      <c r="M131" s="145">
        <v>0</v>
      </c>
      <c r="N131" s="146">
        <v>4.7E-2</v>
      </c>
      <c r="O131" s="147">
        <v>0</v>
      </c>
      <c r="P131" s="144"/>
      <c r="Q131" s="144"/>
      <c r="R131" s="148"/>
      <c r="S131" s="148"/>
      <c r="T131" s="148"/>
      <c r="U131" s="148"/>
      <c r="V131" s="148"/>
      <c r="W131" s="148"/>
      <c r="X131" s="148"/>
      <c r="Y131" s="148"/>
    </row>
    <row r="132" spans="1:25" ht="18.75" customHeight="1" x14ac:dyDescent="0.25">
      <c r="A132" s="38" t="s">
        <v>269</v>
      </c>
      <c r="B132" s="149">
        <v>1.7999999999999999E-2</v>
      </c>
      <c r="C132" s="142">
        <v>0</v>
      </c>
      <c r="D132" s="143">
        <v>2.9000000000000001E-2</v>
      </c>
      <c r="E132" s="143">
        <v>0</v>
      </c>
      <c r="F132" s="144">
        <v>3.3000000000000002E-2</v>
      </c>
      <c r="G132" s="144">
        <v>0</v>
      </c>
      <c r="H132" s="143">
        <v>8.5999999999999993E-2</v>
      </c>
      <c r="I132" s="143">
        <v>0</v>
      </c>
      <c r="J132" s="143">
        <v>7.3999999999999996E-2</v>
      </c>
      <c r="K132" s="143">
        <v>0</v>
      </c>
      <c r="L132" s="145">
        <v>6.2E-2</v>
      </c>
      <c r="M132" s="145">
        <v>0</v>
      </c>
      <c r="N132" s="146">
        <v>0.09</v>
      </c>
      <c r="O132" s="147">
        <v>0</v>
      </c>
      <c r="P132" s="144"/>
      <c r="Q132" s="144"/>
      <c r="R132" s="148"/>
      <c r="S132" s="148"/>
      <c r="T132" s="148"/>
      <c r="U132" s="148"/>
      <c r="V132" s="148"/>
      <c r="W132" s="148"/>
      <c r="X132" s="148"/>
      <c r="Y132" s="148"/>
    </row>
    <row r="133" spans="1:25" ht="18" customHeight="1" x14ac:dyDescent="0.25">
      <c r="A133" s="38" t="s">
        <v>270</v>
      </c>
      <c r="B133" s="149">
        <v>1.2999999999999999E-2</v>
      </c>
      <c r="C133" s="142">
        <v>0</v>
      </c>
      <c r="D133" s="143">
        <v>1.9E-2</v>
      </c>
      <c r="E133" s="143">
        <v>0</v>
      </c>
      <c r="F133" s="144">
        <v>2.1000000000000001E-2</v>
      </c>
      <c r="G133" s="144">
        <v>0</v>
      </c>
      <c r="H133" s="143">
        <v>0.01</v>
      </c>
      <c r="I133" s="143">
        <v>0</v>
      </c>
      <c r="J133" s="143">
        <v>3.7999999999999999E-2</v>
      </c>
      <c r="K133" s="143">
        <v>0</v>
      </c>
      <c r="L133" s="145">
        <v>3.5999999999999997E-2</v>
      </c>
      <c r="M133" s="145">
        <v>0</v>
      </c>
      <c r="N133" s="146">
        <v>3.5000000000000003E-2</v>
      </c>
      <c r="O133" s="147">
        <v>0</v>
      </c>
      <c r="P133" s="144"/>
      <c r="Q133" s="144"/>
      <c r="R133" s="148"/>
      <c r="S133" s="148"/>
      <c r="T133" s="148"/>
      <c r="U133" s="148"/>
      <c r="V133" s="148"/>
      <c r="W133" s="148"/>
      <c r="X133" s="148"/>
      <c r="Y133" s="148"/>
    </row>
    <row r="134" spans="1:25" ht="17.25" customHeight="1" x14ac:dyDescent="0.25">
      <c r="A134" s="38" t="s">
        <v>271</v>
      </c>
      <c r="B134" s="149">
        <v>8.9999999999999993E-3</v>
      </c>
      <c r="C134" s="142">
        <v>0</v>
      </c>
      <c r="D134" s="143">
        <v>2.4E-2</v>
      </c>
      <c r="E134" s="143">
        <v>0</v>
      </c>
      <c r="F134" s="144">
        <v>2.1999999999999999E-2</v>
      </c>
      <c r="G134" s="144">
        <v>0</v>
      </c>
      <c r="H134" s="143">
        <v>2.8000000000000001E-2</v>
      </c>
      <c r="I134" s="143">
        <v>0</v>
      </c>
      <c r="J134" s="143">
        <v>8.0000000000000002E-3</v>
      </c>
      <c r="K134" s="143">
        <v>0</v>
      </c>
      <c r="L134" s="145">
        <v>7.0000000000000001E-3</v>
      </c>
      <c r="M134" s="145">
        <v>0</v>
      </c>
      <c r="N134" s="146">
        <v>3.2000000000000001E-2</v>
      </c>
      <c r="O134" s="147">
        <v>0</v>
      </c>
      <c r="P134" s="144"/>
      <c r="Q134" s="144"/>
      <c r="R134" s="148"/>
      <c r="S134" s="148"/>
      <c r="T134" s="148"/>
      <c r="U134" s="148"/>
      <c r="V134" s="148"/>
      <c r="W134" s="148"/>
      <c r="X134" s="148"/>
      <c r="Y134" s="148"/>
    </row>
    <row r="135" spans="1:25" ht="18" customHeight="1" x14ac:dyDescent="0.25">
      <c r="A135" s="38" t="s">
        <v>272</v>
      </c>
      <c r="B135" s="149">
        <v>1.9E-2</v>
      </c>
      <c r="C135" s="142">
        <v>0</v>
      </c>
      <c r="D135" s="143">
        <v>1.7000000000000001E-2</v>
      </c>
      <c r="E135" s="143">
        <v>0</v>
      </c>
      <c r="F135" s="144">
        <v>1.6E-2</v>
      </c>
      <c r="G135" s="144">
        <v>0</v>
      </c>
      <c r="H135" s="143">
        <v>2.1999999999999999E-2</v>
      </c>
      <c r="I135" s="143">
        <v>0</v>
      </c>
      <c r="J135" s="143">
        <v>2.7E-2</v>
      </c>
      <c r="K135" s="143">
        <v>0</v>
      </c>
      <c r="L135" s="145">
        <v>8.0000000000000002E-3</v>
      </c>
      <c r="M135" s="145">
        <v>0</v>
      </c>
      <c r="N135" s="146">
        <v>6.6000000000000003E-2</v>
      </c>
      <c r="O135" s="147">
        <v>0</v>
      </c>
      <c r="P135" s="144"/>
      <c r="Q135" s="144"/>
      <c r="R135" s="148"/>
      <c r="S135" s="148"/>
      <c r="T135" s="148"/>
      <c r="U135" s="148"/>
      <c r="V135" s="148"/>
      <c r="W135" s="148"/>
      <c r="X135" s="148"/>
      <c r="Y135" s="148"/>
    </row>
    <row r="136" spans="1:25" ht="17.25" customHeight="1" x14ac:dyDescent="0.25">
      <c r="A136" s="37" t="s">
        <v>273</v>
      </c>
      <c r="B136" s="149">
        <v>0.03</v>
      </c>
      <c r="C136" s="149">
        <v>6.7000000000000004E-2</v>
      </c>
      <c r="D136" s="143">
        <v>2.7E-2</v>
      </c>
      <c r="E136" s="143">
        <v>5.2999999999999999E-2</v>
      </c>
      <c r="F136" s="144">
        <v>2.8000000000000001E-2</v>
      </c>
      <c r="G136" s="144">
        <v>2.7E-2</v>
      </c>
      <c r="H136" s="143">
        <v>3.3000000000000002E-2</v>
      </c>
      <c r="I136" s="143">
        <v>1.3299999999999999E-2</v>
      </c>
      <c r="J136" s="143">
        <v>5.0999999999999997E-2</v>
      </c>
      <c r="K136" s="143">
        <v>0</v>
      </c>
      <c r="L136" s="145">
        <v>3.4000000000000002E-2</v>
      </c>
      <c r="M136" s="145">
        <v>1.3299999999999999E-2</v>
      </c>
      <c r="N136" s="146">
        <v>5.0999999999999997E-2</v>
      </c>
      <c r="O136" s="144">
        <v>1.3299999999999999E-2</v>
      </c>
      <c r="P136" s="144"/>
      <c r="Q136" s="144"/>
      <c r="R136" s="148"/>
      <c r="S136" s="148"/>
      <c r="T136" s="148"/>
      <c r="U136" s="148"/>
      <c r="V136" s="148"/>
      <c r="W136" s="148"/>
      <c r="X136" s="148"/>
      <c r="Y136" s="148"/>
    </row>
    <row r="137" spans="1:25" ht="19.5" customHeight="1" x14ac:dyDescent="0.25">
      <c r="A137" s="39" t="s">
        <v>280</v>
      </c>
      <c r="B137" s="143">
        <v>4.7699999999999999E-2</v>
      </c>
      <c r="C137" s="143">
        <v>4.2200000000000001E-2</v>
      </c>
      <c r="D137" s="143">
        <v>4.3400000000000001E-2</v>
      </c>
      <c r="E137" s="143">
        <v>7.9799999999999996E-2</v>
      </c>
      <c r="F137" s="144">
        <v>4.7500000000000001E-2</v>
      </c>
      <c r="G137" s="144">
        <v>2.24E-2</v>
      </c>
      <c r="H137" s="143">
        <v>5.6500000000000002E-2</v>
      </c>
      <c r="I137" s="143">
        <v>3.1E-2</v>
      </c>
      <c r="J137" s="143">
        <v>5.9799999999999999E-2</v>
      </c>
      <c r="K137" s="143">
        <v>0.1123</v>
      </c>
      <c r="L137" s="145">
        <v>5.8700000000000002E-2</v>
      </c>
      <c r="M137" s="145">
        <v>6.2300000000000001E-2</v>
      </c>
      <c r="N137" s="146">
        <v>6.7900000000000002E-2</v>
      </c>
      <c r="O137" s="144">
        <v>4.2500000000000003E-2</v>
      </c>
      <c r="P137" s="144"/>
      <c r="Q137" s="144"/>
      <c r="R137" s="148"/>
      <c r="S137" s="148"/>
      <c r="T137" s="148"/>
      <c r="U137" s="148"/>
      <c r="V137" s="148"/>
      <c r="W137" s="148"/>
      <c r="X137" s="148"/>
      <c r="Y137" s="148"/>
    </row>
    <row r="138" spans="1:25" x14ac:dyDescent="0.25">
      <c r="A138" s="168"/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168"/>
      <c r="Q138" s="168"/>
      <c r="R138" s="168"/>
      <c r="S138" s="168"/>
      <c r="T138" s="168"/>
      <c r="U138" s="168"/>
      <c r="V138" s="168"/>
      <c r="W138" s="168"/>
      <c r="X138" s="168"/>
      <c r="Y138" s="168"/>
    </row>
    <row r="139" spans="1:25" ht="15.75" x14ac:dyDescent="0.25">
      <c r="A139" s="210" t="s">
        <v>281</v>
      </c>
      <c r="B139" s="210"/>
      <c r="C139" s="210"/>
      <c r="D139" s="210"/>
      <c r="E139" s="210"/>
      <c r="F139" s="210"/>
      <c r="G139" s="210"/>
      <c r="H139" s="210"/>
      <c r="I139" s="210"/>
      <c r="J139" s="210"/>
      <c r="K139" s="210"/>
      <c r="L139" s="210"/>
      <c r="M139" s="210"/>
      <c r="N139" s="210"/>
      <c r="O139" s="210"/>
      <c r="P139" s="210"/>
      <c r="Q139" s="210"/>
      <c r="R139" s="210"/>
      <c r="S139" s="210"/>
      <c r="T139" s="210"/>
      <c r="U139" s="210"/>
      <c r="V139" s="210"/>
      <c r="W139" s="210"/>
      <c r="X139" s="210"/>
      <c r="Y139" s="210"/>
    </row>
    <row r="140" spans="1:25" ht="15.75" x14ac:dyDescent="0.25">
      <c r="A140" s="29" t="s">
        <v>282</v>
      </c>
      <c r="B140" s="205" t="s">
        <v>4</v>
      </c>
      <c r="C140" s="205"/>
      <c r="D140" s="205" t="s">
        <v>6</v>
      </c>
      <c r="E140" s="205"/>
      <c r="F140" s="205" t="s">
        <v>7</v>
      </c>
      <c r="G140" s="205"/>
      <c r="H140" s="205" t="s">
        <v>8</v>
      </c>
      <c r="I140" s="205"/>
      <c r="J140" s="205" t="s">
        <v>9</v>
      </c>
      <c r="K140" s="205"/>
      <c r="L140" s="205" t="s">
        <v>10</v>
      </c>
      <c r="M140" s="205"/>
      <c r="N140" s="205" t="s">
        <v>11</v>
      </c>
      <c r="O140" s="205"/>
      <c r="P140" s="205" t="s">
        <v>12</v>
      </c>
      <c r="Q140" s="205"/>
      <c r="R140" s="205" t="s">
        <v>13</v>
      </c>
      <c r="S140" s="205"/>
      <c r="T140" s="205" t="s">
        <v>14</v>
      </c>
      <c r="U140" s="205" t="s">
        <v>14</v>
      </c>
      <c r="V140" s="205" t="s">
        <v>15</v>
      </c>
      <c r="W140" s="205" t="s">
        <v>15</v>
      </c>
      <c r="X140" s="205" t="s">
        <v>16</v>
      </c>
      <c r="Y140" s="205" t="s">
        <v>16</v>
      </c>
    </row>
    <row r="141" spans="1:25" ht="15.75" x14ac:dyDescent="0.25">
      <c r="A141" s="72" t="s">
        <v>283</v>
      </c>
      <c r="B141" s="223">
        <v>58.69</v>
      </c>
      <c r="C141" s="223"/>
      <c r="D141" s="223">
        <v>60.7</v>
      </c>
      <c r="E141" s="223"/>
      <c r="F141" s="223">
        <v>35.229999999999997</v>
      </c>
      <c r="G141" s="223"/>
      <c r="H141" s="223">
        <v>0.41</v>
      </c>
      <c r="I141" s="223"/>
      <c r="J141" s="223">
        <v>0.42</v>
      </c>
      <c r="K141" s="223"/>
      <c r="L141" s="223">
        <v>0.43</v>
      </c>
      <c r="M141" s="223"/>
      <c r="N141" s="223">
        <v>0.4</v>
      </c>
      <c r="O141" s="223"/>
      <c r="P141" s="223"/>
      <c r="Q141" s="223"/>
      <c r="R141" s="223"/>
      <c r="S141" s="223"/>
      <c r="T141" s="223"/>
      <c r="U141" s="223"/>
      <c r="V141" s="223"/>
      <c r="W141" s="223"/>
      <c r="X141" s="223"/>
      <c r="Y141" s="223"/>
    </row>
    <row r="142" spans="1:25" ht="15.75" x14ac:dyDescent="0.25">
      <c r="A142" s="35" t="s">
        <v>284</v>
      </c>
      <c r="B142" s="218">
        <v>0.36</v>
      </c>
      <c r="C142" s="218"/>
      <c r="D142" s="218">
        <v>0.27789999999999998</v>
      </c>
      <c r="E142" s="218"/>
      <c r="F142" s="224">
        <v>0.28999999999999998</v>
      </c>
      <c r="G142" s="224"/>
      <c r="H142" s="224">
        <v>0.31</v>
      </c>
      <c r="I142" s="224"/>
      <c r="J142" s="224">
        <v>0.29239999999999999</v>
      </c>
      <c r="K142" s="224"/>
      <c r="L142" s="224">
        <v>0.27</v>
      </c>
      <c r="M142" s="224"/>
      <c r="N142" s="224">
        <v>0.28999999999999998</v>
      </c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</row>
    <row r="143" spans="1:25" ht="15.75" x14ac:dyDescent="0.25">
      <c r="A143" s="33" t="s">
        <v>285</v>
      </c>
      <c r="B143" s="218">
        <v>0.32</v>
      </c>
      <c r="C143" s="218"/>
      <c r="D143" s="218">
        <v>0.26910000000000001</v>
      </c>
      <c r="E143" s="218"/>
      <c r="F143" s="218">
        <v>0.21199999999999999</v>
      </c>
      <c r="G143" s="218"/>
      <c r="H143" s="218">
        <v>0.28999999999999998</v>
      </c>
      <c r="I143" s="218"/>
      <c r="J143" s="218">
        <v>0.24</v>
      </c>
      <c r="K143" s="218"/>
      <c r="L143" s="218">
        <v>0.14000000000000001</v>
      </c>
      <c r="M143" s="218"/>
      <c r="N143" s="218">
        <v>0.15</v>
      </c>
      <c r="O143" s="218"/>
      <c r="P143" s="218"/>
      <c r="Q143" s="218"/>
      <c r="R143" s="218"/>
      <c r="S143" s="218"/>
      <c r="T143" s="218"/>
      <c r="U143" s="218"/>
      <c r="V143" s="218"/>
      <c r="W143" s="218"/>
      <c r="X143" s="218"/>
      <c r="Y143" s="218"/>
    </row>
    <row r="144" spans="1:25" ht="15.75" x14ac:dyDescent="0.25">
      <c r="A144" s="72" t="s">
        <v>286</v>
      </c>
      <c r="B144" s="223">
        <v>39.119999999999997</v>
      </c>
      <c r="C144" s="223"/>
      <c r="D144" s="223">
        <v>34.9</v>
      </c>
      <c r="E144" s="223"/>
      <c r="F144" s="223">
        <v>37.67</v>
      </c>
      <c r="G144" s="223"/>
      <c r="H144" s="223">
        <v>0.39</v>
      </c>
      <c r="I144" s="223"/>
      <c r="J144" s="223">
        <v>0.4</v>
      </c>
      <c r="K144" s="223"/>
      <c r="L144" s="223">
        <v>0.39</v>
      </c>
      <c r="M144" s="223"/>
      <c r="N144" s="223">
        <v>0.37</v>
      </c>
      <c r="O144" s="223"/>
      <c r="P144" s="223"/>
      <c r="Q144" s="223"/>
      <c r="R144" s="223"/>
      <c r="S144" s="223"/>
      <c r="T144" s="223"/>
      <c r="U144" s="223"/>
      <c r="V144" s="223"/>
      <c r="W144" s="223"/>
      <c r="X144" s="223"/>
      <c r="Y144" s="223"/>
    </row>
    <row r="145" spans="1:25" ht="15.75" x14ac:dyDescent="0.25">
      <c r="A145" s="33" t="s">
        <v>284</v>
      </c>
      <c r="B145" s="218">
        <v>0.28999999999999998</v>
      </c>
      <c r="C145" s="218"/>
      <c r="D145" s="225">
        <v>23.41</v>
      </c>
      <c r="E145" s="225"/>
      <c r="F145" s="225">
        <v>32.89</v>
      </c>
      <c r="G145" s="225"/>
      <c r="H145" s="225">
        <v>0.33</v>
      </c>
      <c r="I145" s="225"/>
      <c r="J145" s="225">
        <v>0.25</v>
      </c>
      <c r="K145" s="225"/>
      <c r="L145" s="225">
        <v>0.28000000000000003</v>
      </c>
      <c r="M145" s="225"/>
      <c r="N145" s="225">
        <v>0.26</v>
      </c>
      <c r="O145" s="225"/>
      <c r="P145" s="225"/>
      <c r="Q145" s="225"/>
      <c r="R145" s="225"/>
      <c r="S145" s="225"/>
      <c r="T145" s="225"/>
      <c r="U145" s="225"/>
      <c r="V145" s="225"/>
      <c r="W145" s="225"/>
      <c r="X145" s="225"/>
      <c r="Y145" s="225"/>
    </row>
    <row r="146" spans="1:25" ht="15.75" x14ac:dyDescent="0.25">
      <c r="A146" s="35" t="s">
        <v>285</v>
      </c>
      <c r="B146" s="218">
        <v>0.19</v>
      </c>
      <c r="C146" s="218"/>
      <c r="D146" s="225">
        <v>11.49</v>
      </c>
      <c r="E146" s="225"/>
      <c r="F146" s="225">
        <v>14.77</v>
      </c>
      <c r="G146" s="225"/>
      <c r="H146" s="225">
        <v>0.10453400503778337</v>
      </c>
      <c r="I146" s="225"/>
      <c r="J146" s="225">
        <v>0.11</v>
      </c>
      <c r="K146" s="225"/>
      <c r="L146" s="225">
        <v>0.16</v>
      </c>
      <c r="M146" s="225"/>
      <c r="N146" s="225">
        <v>0.12</v>
      </c>
      <c r="O146" s="225"/>
      <c r="P146" s="225"/>
      <c r="Q146" s="225"/>
      <c r="R146" s="225"/>
      <c r="S146" s="225"/>
      <c r="T146" s="225"/>
      <c r="U146" s="225"/>
      <c r="V146" s="225"/>
      <c r="W146" s="225"/>
      <c r="X146" s="225"/>
      <c r="Y146" s="225"/>
    </row>
    <row r="147" spans="1:25" x14ac:dyDescent="0.25">
      <c r="A147" s="168"/>
      <c r="B147" s="168"/>
      <c r="C147" s="168"/>
      <c r="D147" s="168"/>
      <c r="E147" s="168"/>
      <c r="F147" s="168"/>
      <c r="G147" s="168"/>
      <c r="H147" s="168"/>
      <c r="I147" s="168"/>
      <c r="J147" s="168"/>
      <c r="K147" s="168"/>
      <c r="L147" s="168"/>
      <c r="M147" s="168"/>
      <c r="N147" s="168"/>
      <c r="O147" s="168"/>
      <c r="P147" s="168"/>
      <c r="Q147" s="168"/>
      <c r="R147" s="168"/>
      <c r="S147" s="168"/>
      <c r="T147" s="168"/>
      <c r="U147" s="168"/>
      <c r="V147" s="168"/>
      <c r="W147" s="168"/>
      <c r="X147" s="168"/>
      <c r="Y147" s="168"/>
    </row>
    <row r="148" spans="1:25" ht="18.75" customHeight="1" x14ac:dyDescent="0.25">
      <c r="A148" s="162" t="s">
        <v>281</v>
      </c>
      <c r="B148" s="162"/>
      <c r="C148" s="162"/>
      <c r="D148" s="162"/>
      <c r="E148" s="162"/>
      <c r="F148" s="162"/>
      <c r="G148" s="162"/>
      <c r="H148" s="162"/>
      <c r="I148" s="162"/>
      <c r="J148" s="162"/>
      <c r="K148" s="162"/>
      <c r="L148" s="162"/>
      <c r="M148" s="162"/>
      <c r="N148" s="162"/>
      <c r="O148" s="162"/>
      <c r="P148" s="162"/>
      <c r="Q148" s="162"/>
      <c r="R148" s="162"/>
      <c r="S148" s="162"/>
      <c r="T148" s="162"/>
      <c r="U148" s="162"/>
      <c r="V148" s="162"/>
      <c r="W148" s="162"/>
      <c r="X148" s="162"/>
      <c r="Y148" s="162"/>
    </row>
    <row r="149" spans="1:25" ht="18" customHeight="1" x14ac:dyDescent="0.25">
      <c r="A149" s="29" t="s">
        <v>287</v>
      </c>
      <c r="B149" s="163" t="s">
        <v>4</v>
      </c>
      <c r="C149" s="163"/>
      <c r="D149" s="163" t="s">
        <v>6</v>
      </c>
      <c r="E149" s="163"/>
      <c r="F149" s="163" t="s">
        <v>7</v>
      </c>
      <c r="G149" s="163"/>
      <c r="H149" s="163" t="s">
        <v>8</v>
      </c>
      <c r="I149" s="163"/>
      <c r="J149" s="163" t="s">
        <v>9</v>
      </c>
      <c r="K149" s="163"/>
      <c r="L149" s="163" t="s">
        <v>10</v>
      </c>
      <c r="M149" s="163"/>
      <c r="N149" s="163" t="s">
        <v>11</v>
      </c>
      <c r="O149" s="163"/>
      <c r="P149" s="163" t="s">
        <v>12</v>
      </c>
      <c r="Q149" s="163"/>
      <c r="R149" s="163" t="s">
        <v>13</v>
      </c>
      <c r="S149" s="163"/>
      <c r="T149" s="163" t="s">
        <v>14</v>
      </c>
      <c r="U149" s="163"/>
      <c r="V149" s="163" t="s">
        <v>15</v>
      </c>
      <c r="W149" s="163"/>
      <c r="X149" s="163" t="s">
        <v>16</v>
      </c>
      <c r="Y149" s="163"/>
    </row>
    <row r="150" spans="1:25" ht="29.1" customHeight="1" x14ac:dyDescent="0.25">
      <c r="A150" s="30"/>
      <c r="B150" s="150" t="s">
        <v>288</v>
      </c>
      <c r="C150" s="150" t="s">
        <v>289</v>
      </c>
      <c r="D150" s="150" t="s">
        <v>288</v>
      </c>
      <c r="E150" s="150" t="s">
        <v>289</v>
      </c>
      <c r="F150" s="150" t="s">
        <v>288</v>
      </c>
      <c r="G150" s="150" t="s">
        <v>289</v>
      </c>
      <c r="H150" s="150" t="s">
        <v>288</v>
      </c>
      <c r="I150" s="150" t="s">
        <v>289</v>
      </c>
      <c r="J150" s="150" t="s">
        <v>288</v>
      </c>
      <c r="K150" s="150" t="s">
        <v>289</v>
      </c>
      <c r="L150" s="150" t="s">
        <v>288</v>
      </c>
      <c r="M150" s="150" t="s">
        <v>289</v>
      </c>
      <c r="N150" s="150" t="s">
        <v>288</v>
      </c>
      <c r="O150" s="150" t="s">
        <v>289</v>
      </c>
      <c r="P150" s="150" t="s">
        <v>288</v>
      </c>
      <c r="Q150" s="150" t="s">
        <v>289</v>
      </c>
      <c r="R150" s="150" t="s">
        <v>288</v>
      </c>
      <c r="S150" s="150" t="s">
        <v>289</v>
      </c>
      <c r="T150" s="150" t="s">
        <v>288</v>
      </c>
      <c r="U150" s="150" t="s">
        <v>289</v>
      </c>
      <c r="V150" s="150" t="s">
        <v>288</v>
      </c>
      <c r="W150" s="150" t="s">
        <v>289</v>
      </c>
      <c r="X150" s="150" t="s">
        <v>288</v>
      </c>
      <c r="Y150" s="150" t="s">
        <v>289</v>
      </c>
    </row>
    <row r="151" spans="1:25" ht="19.5" customHeight="1" x14ac:dyDescent="0.25">
      <c r="A151" s="29" t="s">
        <v>82</v>
      </c>
      <c r="B151" s="120">
        <v>0.19</v>
      </c>
      <c r="C151" s="119">
        <v>0.32</v>
      </c>
      <c r="D151" s="119">
        <v>0.21</v>
      </c>
      <c r="E151" s="119">
        <v>0.41</v>
      </c>
      <c r="F151" s="120">
        <v>0.13</v>
      </c>
      <c r="G151" s="120">
        <v>0.51</v>
      </c>
      <c r="H151" s="120">
        <v>0.1</v>
      </c>
      <c r="I151" s="120">
        <v>0.5</v>
      </c>
      <c r="J151" s="120">
        <v>3.0599999999999999E-2</v>
      </c>
      <c r="K151" s="120">
        <v>0.57150000000000001</v>
      </c>
      <c r="L151" s="120">
        <v>0.09</v>
      </c>
      <c r="M151" s="120">
        <v>0.48</v>
      </c>
      <c r="N151" s="119">
        <v>0.02</v>
      </c>
      <c r="O151" s="119">
        <v>0.45</v>
      </c>
      <c r="P151" s="119"/>
      <c r="Q151" s="119"/>
      <c r="R151" s="48"/>
      <c r="S151" s="69"/>
      <c r="T151" s="69"/>
      <c r="U151" s="69"/>
      <c r="V151" s="69"/>
      <c r="W151" s="69"/>
      <c r="X151" s="69"/>
      <c r="Y151" s="69"/>
    </row>
    <row r="152" spans="1:25" ht="18.75" customHeight="1" x14ac:dyDescent="0.25">
      <c r="A152" s="29" t="s">
        <v>78</v>
      </c>
      <c r="B152" s="119">
        <v>0.82</v>
      </c>
      <c r="C152" s="119">
        <v>0.13</v>
      </c>
      <c r="D152" s="119">
        <v>0.76</v>
      </c>
      <c r="E152" s="119">
        <v>0.16</v>
      </c>
      <c r="F152" s="117" t="s">
        <v>23</v>
      </c>
      <c r="G152" s="117" t="s">
        <v>23</v>
      </c>
      <c r="H152" s="117" t="s">
        <v>23</v>
      </c>
      <c r="I152" s="117" t="s">
        <v>23</v>
      </c>
      <c r="J152" s="117" t="s">
        <v>23</v>
      </c>
      <c r="K152" s="117" t="s">
        <v>23</v>
      </c>
      <c r="L152" s="117" t="s">
        <v>23</v>
      </c>
      <c r="M152" s="117" t="s">
        <v>23</v>
      </c>
      <c r="N152" s="117" t="s">
        <v>23</v>
      </c>
      <c r="O152" s="117" t="s">
        <v>23</v>
      </c>
      <c r="P152" s="117"/>
      <c r="Q152" s="117"/>
      <c r="R152" s="48"/>
      <c r="S152" s="69"/>
      <c r="T152" s="69"/>
      <c r="U152" s="69"/>
      <c r="V152" s="69"/>
      <c r="W152" s="69"/>
      <c r="X152" s="69"/>
      <c r="Y152" s="69"/>
    </row>
    <row r="153" spans="1:25" ht="18.75" customHeight="1" x14ac:dyDescent="0.25">
      <c r="A153" s="29" t="s">
        <v>73</v>
      </c>
      <c r="B153" s="119">
        <v>0.15</v>
      </c>
      <c r="C153" s="119">
        <v>0.42</v>
      </c>
      <c r="D153" s="119">
        <v>0.14000000000000001</v>
      </c>
      <c r="E153" s="119">
        <v>0.44</v>
      </c>
      <c r="F153" s="120">
        <v>1</v>
      </c>
      <c r="G153" s="117" t="s">
        <v>23</v>
      </c>
      <c r="H153" s="120">
        <v>7.0000000000000007E-2</v>
      </c>
      <c r="I153" s="120">
        <v>0.55679999999999996</v>
      </c>
      <c r="J153" s="120">
        <v>1.26E-2</v>
      </c>
      <c r="K153" s="120">
        <v>0.49370000000000003</v>
      </c>
      <c r="L153" s="117">
        <v>1</v>
      </c>
      <c r="M153" s="117" t="s">
        <v>23</v>
      </c>
      <c r="N153" s="119">
        <v>0.06</v>
      </c>
      <c r="O153" s="119">
        <v>0.46</v>
      </c>
      <c r="P153" s="119"/>
      <c r="Q153" s="119"/>
      <c r="R153" s="48"/>
      <c r="S153" s="69"/>
      <c r="T153" s="69"/>
      <c r="U153" s="69"/>
      <c r="V153" s="69"/>
      <c r="W153" s="69"/>
      <c r="X153" s="69"/>
      <c r="Y153" s="69"/>
    </row>
    <row r="154" spans="1:25" ht="17.25" customHeight="1" x14ac:dyDescent="0.25">
      <c r="A154" s="29" t="s">
        <v>79</v>
      </c>
      <c r="B154" s="119">
        <v>0.85</v>
      </c>
      <c r="C154" s="119">
        <v>0.01</v>
      </c>
      <c r="D154" s="119">
        <v>0.44</v>
      </c>
      <c r="E154" s="119">
        <v>0.23</v>
      </c>
      <c r="F154" s="117" t="s">
        <v>23</v>
      </c>
      <c r="G154" s="117" t="s">
        <v>23</v>
      </c>
      <c r="H154" s="117" t="s">
        <v>23</v>
      </c>
      <c r="I154" s="117" t="s">
        <v>23</v>
      </c>
      <c r="J154" s="117" t="s">
        <v>23</v>
      </c>
      <c r="K154" s="117" t="s">
        <v>23</v>
      </c>
      <c r="L154" s="117" t="s">
        <v>23</v>
      </c>
      <c r="M154" s="117" t="s">
        <v>23</v>
      </c>
      <c r="N154" s="117" t="s">
        <v>23</v>
      </c>
      <c r="O154" s="117" t="s">
        <v>23</v>
      </c>
      <c r="P154" s="117"/>
      <c r="Q154" s="117"/>
      <c r="R154" s="48"/>
      <c r="S154" s="69"/>
      <c r="T154" s="69"/>
      <c r="U154" s="69"/>
      <c r="V154" s="69"/>
      <c r="W154" s="69"/>
      <c r="X154" s="69"/>
      <c r="Y154" s="69"/>
    </row>
    <row r="155" spans="1:25" ht="19.5" customHeight="1" x14ac:dyDescent="0.25">
      <c r="A155" s="29" t="s">
        <v>80</v>
      </c>
      <c r="B155" s="119">
        <v>1</v>
      </c>
      <c r="C155" s="119">
        <v>0</v>
      </c>
      <c r="D155" s="119">
        <v>1</v>
      </c>
      <c r="E155" s="119">
        <v>0</v>
      </c>
      <c r="F155" s="117" t="s">
        <v>23</v>
      </c>
      <c r="G155" s="117" t="s">
        <v>23</v>
      </c>
      <c r="H155" s="117" t="s">
        <v>23</v>
      </c>
      <c r="I155" s="117" t="s">
        <v>23</v>
      </c>
      <c r="J155" s="117" t="s">
        <v>23</v>
      </c>
      <c r="K155" s="117" t="s">
        <v>23</v>
      </c>
      <c r="L155" s="117" t="s">
        <v>23</v>
      </c>
      <c r="M155" s="117" t="s">
        <v>23</v>
      </c>
      <c r="N155" s="117" t="s">
        <v>23</v>
      </c>
      <c r="O155" s="117" t="s">
        <v>23</v>
      </c>
      <c r="P155" s="117"/>
      <c r="Q155" s="117"/>
      <c r="R155" s="48"/>
      <c r="S155" s="69"/>
      <c r="T155" s="69"/>
      <c r="U155" s="69"/>
      <c r="V155" s="69"/>
      <c r="W155" s="69"/>
      <c r="X155" s="69"/>
      <c r="Y155" s="69"/>
    </row>
    <row r="156" spans="1:25" ht="18" customHeight="1" x14ac:dyDescent="0.25">
      <c r="A156" s="29" t="s">
        <v>84</v>
      </c>
      <c r="B156" s="92" t="s">
        <v>23</v>
      </c>
      <c r="C156" s="92" t="s">
        <v>23</v>
      </c>
      <c r="D156" s="92" t="s">
        <v>23</v>
      </c>
      <c r="E156" s="92" t="s">
        <v>23</v>
      </c>
      <c r="F156" s="117" t="s">
        <v>23</v>
      </c>
      <c r="G156" s="117" t="s">
        <v>23</v>
      </c>
      <c r="H156" s="117" t="s">
        <v>23</v>
      </c>
      <c r="I156" s="117" t="s">
        <v>23</v>
      </c>
      <c r="J156" s="117" t="s">
        <v>23</v>
      </c>
      <c r="K156" s="117" t="s">
        <v>23</v>
      </c>
      <c r="L156" s="117" t="s">
        <v>23</v>
      </c>
      <c r="M156" s="117" t="s">
        <v>23</v>
      </c>
      <c r="N156" s="117" t="s">
        <v>23</v>
      </c>
      <c r="O156" s="117" t="s">
        <v>23</v>
      </c>
      <c r="P156" s="117"/>
      <c r="Q156" s="117"/>
      <c r="R156" s="48"/>
      <c r="S156" s="69"/>
      <c r="T156" s="69"/>
      <c r="U156" s="69"/>
      <c r="V156" s="69"/>
      <c r="W156" s="69"/>
      <c r="X156" s="69"/>
      <c r="Y156" s="69"/>
    </row>
    <row r="157" spans="1:25" ht="31.5" x14ac:dyDescent="0.25">
      <c r="A157" s="34" t="s">
        <v>290</v>
      </c>
      <c r="B157" s="119">
        <v>0.6</v>
      </c>
      <c r="C157" s="118">
        <v>5.7000000000000002E-2</v>
      </c>
      <c r="D157" s="119">
        <v>0.67</v>
      </c>
      <c r="E157" s="119">
        <v>9.4E-2</v>
      </c>
      <c r="F157" s="120">
        <v>0.3</v>
      </c>
      <c r="G157" s="120">
        <v>0.19</v>
      </c>
      <c r="H157" s="120">
        <v>0.33</v>
      </c>
      <c r="I157" s="120">
        <v>0.09</v>
      </c>
      <c r="J157" s="120">
        <v>0.31</v>
      </c>
      <c r="K157" s="120">
        <v>0.11</v>
      </c>
      <c r="L157" s="120">
        <v>0.3</v>
      </c>
      <c r="M157" s="120">
        <v>0.19</v>
      </c>
      <c r="N157" s="92" t="s">
        <v>23</v>
      </c>
      <c r="O157" s="92" t="s">
        <v>23</v>
      </c>
      <c r="P157" s="92"/>
      <c r="Q157" s="92"/>
      <c r="R157" s="48"/>
      <c r="S157" s="69"/>
      <c r="T157" s="69"/>
      <c r="U157" s="69"/>
      <c r="V157" s="69"/>
      <c r="W157" s="69"/>
      <c r="X157" s="69"/>
      <c r="Y157" s="69"/>
    </row>
    <row r="158" spans="1:25" ht="18" customHeight="1" x14ac:dyDescent="0.25">
      <c r="A158" s="34" t="s">
        <v>291</v>
      </c>
      <c r="B158" s="119">
        <v>0.18</v>
      </c>
      <c r="C158" s="119">
        <v>0.09</v>
      </c>
      <c r="D158" s="119">
        <v>0.17</v>
      </c>
      <c r="E158" s="119">
        <v>0.35</v>
      </c>
      <c r="F158" s="120">
        <v>0.23</v>
      </c>
      <c r="G158" s="120">
        <v>0.33</v>
      </c>
      <c r="H158" s="120">
        <v>7.0000000000000007E-2</v>
      </c>
      <c r="I158" s="120">
        <v>0.28000000000000003</v>
      </c>
      <c r="J158" s="120">
        <v>0.1583</v>
      </c>
      <c r="K158" s="120">
        <v>0.28999999999999998</v>
      </c>
      <c r="L158" s="120">
        <v>0.23</v>
      </c>
      <c r="M158" s="120">
        <v>0.33</v>
      </c>
      <c r="N158" s="119">
        <v>0.26</v>
      </c>
      <c r="O158" s="119">
        <v>0.37</v>
      </c>
      <c r="P158" s="119"/>
      <c r="Q158" s="119"/>
      <c r="R158" s="48"/>
      <c r="S158" s="69"/>
      <c r="T158" s="69"/>
      <c r="U158" s="69"/>
      <c r="V158" s="69"/>
      <c r="W158" s="69"/>
      <c r="X158" s="69"/>
      <c r="Y158" s="69"/>
    </row>
    <row r="159" spans="1:25" ht="18" customHeight="1" x14ac:dyDescent="0.25">
      <c r="A159" s="29" t="s">
        <v>292</v>
      </c>
      <c r="B159" s="119">
        <v>0.71</v>
      </c>
      <c r="C159" s="119">
        <v>0.13</v>
      </c>
      <c r="D159" s="119">
        <v>0.76</v>
      </c>
      <c r="E159" s="119">
        <v>7.0000000000000007E-2</v>
      </c>
      <c r="F159" s="120">
        <v>1</v>
      </c>
      <c r="G159" s="120">
        <v>0.08</v>
      </c>
      <c r="H159" s="120">
        <v>0.34</v>
      </c>
      <c r="I159" s="120">
        <v>0.09</v>
      </c>
      <c r="J159" s="120">
        <v>0.3448</v>
      </c>
      <c r="K159" s="120">
        <v>0.30270000000000002</v>
      </c>
      <c r="L159" s="120">
        <v>1</v>
      </c>
      <c r="M159" s="120">
        <v>0.08</v>
      </c>
      <c r="N159" s="119">
        <v>0.4</v>
      </c>
      <c r="O159" s="119">
        <v>0.26</v>
      </c>
      <c r="P159" s="119"/>
      <c r="Q159" s="119"/>
      <c r="R159" s="48"/>
      <c r="S159" s="69"/>
      <c r="T159" s="69"/>
      <c r="U159" s="69"/>
      <c r="V159" s="69"/>
      <c r="W159" s="69"/>
      <c r="X159" s="69"/>
      <c r="Y159" s="69"/>
    </row>
    <row r="160" spans="1:25" ht="17.25" customHeight="1" x14ac:dyDescent="0.25">
      <c r="A160" s="29" t="s">
        <v>274</v>
      </c>
      <c r="B160" s="119">
        <v>0.68</v>
      </c>
      <c r="C160" s="119">
        <v>0.05</v>
      </c>
      <c r="D160" s="119">
        <v>0.55000000000000004</v>
      </c>
      <c r="E160" s="119">
        <v>0.2</v>
      </c>
      <c r="F160" s="120">
        <v>0.17</v>
      </c>
      <c r="G160" s="120">
        <v>0.3</v>
      </c>
      <c r="H160" s="120">
        <v>0.1</v>
      </c>
      <c r="I160" s="120">
        <v>0.27</v>
      </c>
      <c r="J160" s="120">
        <v>0.3896</v>
      </c>
      <c r="K160" s="120">
        <v>0.54490000000000005</v>
      </c>
      <c r="L160" s="120">
        <v>0.17</v>
      </c>
      <c r="M160" s="120">
        <v>0.3</v>
      </c>
      <c r="N160" s="119">
        <v>0.35</v>
      </c>
      <c r="O160" s="119">
        <v>0.44</v>
      </c>
      <c r="P160" s="119"/>
      <c r="Q160" s="119"/>
      <c r="R160" s="48"/>
      <c r="S160" s="69"/>
      <c r="T160" s="69"/>
      <c r="U160" s="69"/>
      <c r="V160" s="69"/>
      <c r="W160" s="69"/>
      <c r="X160" s="69"/>
      <c r="Y160" s="69"/>
    </row>
    <row r="162" spans="2:9" ht="15.75" x14ac:dyDescent="0.25">
      <c r="B162" s="84"/>
      <c r="C162" s="84"/>
      <c r="D162" s="84"/>
      <c r="E162" s="84"/>
      <c r="F162" s="84"/>
      <c r="G162" s="84"/>
      <c r="H162" s="84"/>
      <c r="I162" s="84"/>
    </row>
    <row r="163" spans="2:9" ht="15.75" x14ac:dyDescent="0.25">
      <c r="B163" s="84"/>
      <c r="C163" s="84"/>
      <c r="D163" s="84"/>
      <c r="E163" s="84"/>
      <c r="F163" s="84"/>
      <c r="G163" s="84"/>
      <c r="H163" s="84"/>
      <c r="I163" s="85"/>
    </row>
    <row r="164" spans="2:9" ht="15.75" x14ac:dyDescent="0.25">
      <c r="B164" s="84"/>
      <c r="C164" s="84"/>
      <c r="D164" s="84"/>
      <c r="E164" s="84"/>
      <c r="F164" s="84"/>
      <c r="G164" s="84"/>
      <c r="H164" s="84"/>
      <c r="I164" s="84"/>
    </row>
    <row r="165" spans="2:9" ht="16.5" thickBot="1" x14ac:dyDescent="0.3">
      <c r="B165" s="84"/>
      <c r="C165" s="84"/>
      <c r="D165" s="86"/>
      <c r="E165" s="86"/>
      <c r="F165" s="86"/>
      <c r="G165" s="86"/>
      <c r="H165" s="86"/>
      <c r="I165" s="84"/>
    </row>
    <row r="166" spans="2:9" ht="15.75" x14ac:dyDescent="0.25">
      <c r="B166" s="160" t="s">
        <v>115</v>
      </c>
      <c r="C166" s="160"/>
      <c r="D166" s="160"/>
      <c r="E166" s="160"/>
      <c r="F166" s="160"/>
      <c r="G166" s="160"/>
      <c r="H166" s="160"/>
      <c r="I166" s="160"/>
    </row>
    <row r="167" spans="2:9" ht="15.75" x14ac:dyDescent="0.25">
      <c r="B167" s="160" t="s">
        <v>116</v>
      </c>
      <c r="C167" s="160"/>
      <c r="D167" s="160"/>
      <c r="E167" s="160"/>
      <c r="F167" s="160"/>
      <c r="G167" s="160"/>
      <c r="H167" s="160"/>
      <c r="I167" s="160"/>
    </row>
    <row r="168" spans="2:9" ht="15.75" x14ac:dyDescent="0.25">
      <c r="B168" s="160" t="s">
        <v>117</v>
      </c>
      <c r="C168" s="160"/>
      <c r="D168" s="160"/>
      <c r="E168" s="160"/>
      <c r="F168" s="160"/>
      <c r="G168" s="160"/>
      <c r="H168" s="160"/>
      <c r="I168" s="160"/>
    </row>
  </sheetData>
  <mergeCells count="1395">
    <mergeCell ref="A4:Y4"/>
    <mergeCell ref="B166:I166"/>
    <mergeCell ref="B167:I167"/>
    <mergeCell ref="B168:I168"/>
    <mergeCell ref="P124:Q124"/>
    <mergeCell ref="N138:Y138"/>
    <mergeCell ref="R124:S124"/>
    <mergeCell ref="R125:S125"/>
    <mergeCell ref="T124:U124"/>
    <mergeCell ref="T125:U125"/>
    <mergeCell ref="X124:Y124"/>
    <mergeCell ref="X125:Y125"/>
    <mergeCell ref="N124:O124"/>
    <mergeCell ref="N125:O125"/>
    <mergeCell ref="P125:Q125"/>
    <mergeCell ref="P140:Q140"/>
    <mergeCell ref="F124:G124"/>
    <mergeCell ref="F125:G125"/>
    <mergeCell ref="H124:I124"/>
    <mergeCell ref="H125:I125"/>
    <mergeCell ref="D145:E145"/>
    <mergeCell ref="D146:E146"/>
    <mergeCell ref="F143:G143"/>
    <mergeCell ref="F144:G144"/>
    <mergeCell ref="F145:G145"/>
    <mergeCell ref="D140:E140"/>
    <mergeCell ref="D141:E141"/>
    <mergeCell ref="D142:E142"/>
    <mergeCell ref="H145:I145"/>
    <mergeCell ref="H146:I146"/>
    <mergeCell ref="J140:K140"/>
    <mergeCell ref="J141:K141"/>
    <mergeCell ref="J142:K142"/>
    <mergeCell ref="A124:A126"/>
    <mergeCell ref="B124:C124"/>
    <mergeCell ref="B125:C125"/>
    <mergeCell ref="V124:W124"/>
    <mergeCell ref="V125:W125"/>
    <mergeCell ref="J124:K124"/>
    <mergeCell ref="J125:K125"/>
    <mergeCell ref="L124:M124"/>
    <mergeCell ref="L125:M125"/>
    <mergeCell ref="A5:Y5"/>
    <mergeCell ref="A3:Y3"/>
    <mergeCell ref="A2:Y2"/>
    <mergeCell ref="A1:Y1"/>
    <mergeCell ref="X149:Y149"/>
    <mergeCell ref="A148:Y148"/>
    <mergeCell ref="A147:Y147"/>
    <mergeCell ref="L149:M149"/>
    <mergeCell ref="N149:O149"/>
    <mergeCell ref="P149:Q149"/>
    <mergeCell ref="R149:S149"/>
    <mergeCell ref="T149:U149"/>
    <mergeCell ref="V149:W149"/>
    <mergeCell ref="A138:M138"/>
    <mergeCell ref="B149:C149"/>
    <mergeCell ref="D149:E149"/>
    <mergeCell ref="F149:G149"/>
    <mergeCell ref="H149:I149"/>
    <mergeCell ref="J149:K149"/>
    <mergeCell ref="B145:C145"/>
    <mergeCell ref="B146:C146"/>
    <mergeCell ref="D143:E143"/>
    <mergeCell ref="D144:E144"/>
    <mergeCell ref="D13:E13"/>
    <mergeCell ref="D14:E14"/>
    <mergeCell ref="D15:E15"/>
    <mergeCell ref="D16:E16"/>
    <mergeCell ref="D17:E17"/>
    <mergeCell ref="D8:E8"/>
    <mergeCell ref="D9:E9"/>
    <mergeCell ref="D10:E10"/>
    <mergeCell ref="D11:E11"/>
    <mergeCell ref="D12:E12"/>
    <mergeCell ref="A122:Y122"/>
    <mergeCell ref="A123:Y12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D6:E6"/>
    <mergeCell ref="D7:E7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F11:G11"/>
    <mergeCell ref="F12:G12"/>
    <mergeCell ref="F13:G13"/>
    <mergeCell ref="F14:G14"/>
    <mergeCell ref="F15:G15"/>
    <mergeCell ref="F6:G6"/>
    <mergeCell ref="F7:G7"/>
    <mergeCell ref="F8:G8"/>
    <mergeCell ref="F9:G9"/>
    <mergeCell ref="F10:G10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J11:K11"/>
    <mergeCell ref="J12:K12"/>
    <mergeCell ref="J13:K13"/>
    <mergeCell ref="J14:K14"/>
    <mergeCell ref="J15:K15"/>
    <mergeCell ref="J6:K6"/>
    <mergeCell ref="J7:K7"/>
    <mergeCell ref="J8:K8"/>
    <mergeCell ref="J9:K9"/>
    <mergeCell ref="J10:K10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P15:Q15"/>
    <mergeCell ref="P16:Q16"/>
    <mergeCell ref="P17:Q17"/>
    <mergeCell ref="N11:O11"/>
    <mergeCell ref="N12:O12"/>
    <mergeCell ref="N13:O13"/>
    <mergeCell ref="N14:O14"/>
    <mergeCell ref="N15:O15"/>
    <mergeCell ref="N6:O6"/>
    <mergeCell ref="N7:O7"/>
    <mergeCell ref="N8:O8"/>
    <mergeCell ref="N9:O9"/>
    <mergeCell ref="N10:O10"/>
    <mergeCell ref="T6:U6"/>
    <mergeCell ref="T7:U7"/>
    <mergeCell ref="T8:U8"/>
    <mergeCell ref="T9:U9"/>
    <mergeCell ref="T10:U10"/>
    <mergeCell ref="T11:U11"/>
    <mergeCell ref="T12:U12"/>
    <mergeCell ref="T13:U13"/>
    <mergeCell ref="T14:U14"/>
    <mergeCell ref="T15:U15"/>
    <mergeCell ref="T16:U16"/>
    <mergeCell ref="T17:U17"/>
    <mergeCell ref="R11:S11"/>
    <mergeCell ref="R12:S12"/>
    <mergeCell ref="R13:S13"/>
    <mergeCell ref="R14:S14"/>
    <mergeCell ref="R15:S15"/>
    <mergeCell ref="R6:S6"/>
    <mergeCell ref="R7:S7"/>
    <mergeCell ref="R8:S8"/>
    <mergeCell ref="R9:S9"/>
    <mergeCell ref="R10:S10"/>
    <mergeCell ref="X6:Y6"/>
    <mergeCell ref="X7:Y7"/>
    <mergeCell ref="X8:Y8"/>
    <mergeCell ref="X9:Y9"/>
    <mergeCell ref="X10:Y10"/>
    <mergeCell ref="X11:Y11"/>
    <mergeCell ref="X12:Y12"/>
    <mergeCell ref="X13:Y13"/>
    <mergeCell ref="X14:Y14"/>
    <mergeCell ref="X15:Y15"/>
    <mergeCell ref="X16:Y16"/>
    <mergeCell ref="X17:Y17"/>
    <mergeCell ref="V11:W11"/>
    <mergeCell ref="V12:W12"/>
    <mergeCell ref="V13:W13"/>
    <mergeCell ref="V14:W14"/>
    <mergeCell ref="V15:W15"/>
    <mergeCell ref="V6:W6"/>
    <mergeCell ref="V7:W7"/>
    <mergeCell ref="V8:W8"/>
    <mergeCell ref="V9:W9"/>
    <mergeCell ref="V10:W10"/>
    <mergeCell ref="B30:C30"/>
    <mergeCell ref="B31:C31"/>
    <mergeCell ref="B34:C34"/>
    <mergeCell ref="B35:C35"/>
    <mergeCell ref="B36:C36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V16:W16"/>
    <mergeCell ref="V17:W17"/>
    <mergeCell ref="R16:S16"/>
    <mergeCell ref="R17:S17"/>
    <mergeCell ref="N16:O16"/>
    <mergeCell ref="N17:O17"/>
    <mergeCell ref="J16:K16"/>
    <mergeCell ref="J17:K17"/>
    <mergeCell ref="F16:G16"/>
    <mergeCell ref="F17:G17"/>
    <mergeCell ref="F30:G30"/>
    <mergeCell ref="F31:G31"/>
    <mergeCell ref="F34:G34"/>
    <mergeCell ref="F35:G35"/>
    <mergeCell ref="F36:G36"/>
    <mergeCell ref="F25:G25"/>
    <mergeCell ref="F26:G26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8:C48"/>
    <mergeCell ref="B37:C37"/>
    <mergeCell ref="B38:C38"/>
    <mergeCell ref="B39:C39"/>
    <mergeCell ref="B40:C40"/>
    <mergeCell ref="B41:C41"/>
    <mergeCell ref="B76:C76"/>
    <mergeCell ref="B77:C77"/>
    <mergeCell ref="B78:C78"/>
    <mergeCell ref="B79:C79"/>
    <mergeCell ref="B80:C80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61:C61"/>
    <mergeCell ref="B62:C62"/>
    <mergeCell ref="B63:C63"/>
    <mergeCell ref="B64:C64"/>
    <mergeCell ref="B65:C65"/>
    <mergeCell ref="B96:C96"/>
    <mergeCell ref="B97:C97"/>
    <mergeCell ref="B98:C98"/>
    <mergeCell ref="B101:C101"/>
    <mergeCell ref="B102:C102"/>
    <mergeCell ref="B91:C91"/>
    <mergeCell ref="B92:C92"/>
    <mergeCell ref="B93:C93"/>
    <mergeCell ref="B94:C94"/>
    <mergeCell ref="B95:C95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120:C120"/>
    <mergeCell ref="B121:C121"/>
    <mergeCell ref="B140:C140"/>
    <mergeCell ref="B141:C141"/>
    <mergeCell ref="B144:C144"/>
    <mergeCell ref="B142:C142"/>
    <mergeCell ref="B143:C143"/>
    <mergeCell ref="B115:C115"/>
    <mergeCell ref="B116:C116"/>
    <mergeCell ref="B117:C117"/>
    <mergeCell ref="B118:C118"/>
    <mergeCell ref="B119:C119"/>
    <mergeCell ref="B110:C110"/>
    <mergeCell ref="B111:C111"/>
    <mergeCell ref="B112:C112"/>
    <mergeCell ref="B113:C113"/>
    <mergeCell ref="B114:C114"/>
    <mergeCell ref="D37:E37"/>
    <mergeCell ref="D38:E38"/>
    <mergeCell ref="D39:E39"/>
    <mergeCell ref="D40:E40"/>
    <mergeCell ref="D41:E41"/>
    <mergeCell ref="D30:E30"/>
    <mergeCell ref="D31:E31"/>
    <mergeCell ref="D34:E34"/>
    <mergeCell ref="D35:E35"/>
    <mergeCell ref="D36:E36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D61:E61"/>
    <mergeCell ref="D62:E62"/>
    <mergeCell ref="D63:E63"/>
    <mergeCell ref="D64:E64"/>
    <mergeCell ref="D65:E65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42:E42"/>
    <mergeCell ref="D43:E43"/>
    <mergeCell ref="D44:E44"/>
    <mergeCell ref="D45:E45"/>
    <mergeCell ref="D48:E48"/>
    <mergeCell ref="D81:E81"/>
    <mergeCell ref="D82:E82"/>
    <mergeCell ref="D83:E83"/>
    <mergeCell ref="D84:E84"/>
    <mergeCell ref="D85:E85"/>
    <mergeCell ref="D76:E76"/>
    <mergeCell ref="D77:E77"/>
    <mergeCell ref="D78:E78"/>
    <mergeCell ref="D79:E79"/>
    <mergeCell ref="D80:E80"/>
    <mergeCell ref="D71:E71"/>
    <mergeCell ref="D72:E72"/>
    <mergeCell ref="D73:E73"/>
    <mergeCell ref="D74:E74"/>
    <mergeCell ref="D75:E75"/>
    <mergeCell ref="D66:E66"/>
    <mergeCell ref="D67:E67"/>
    <mergeCell ref="D68:E68"/>
    <mergeCell ref="D69:E69"/>
    <mergeCell ref="D70:E70"/>
    <mergeCell ref="D115:E115"/>
    <mergeCell ref="D116:E116"/>
    <mergeCell ref="D117:E117"/>
    <mergeCell ref="D118:E118"/>
    <mergeCell ref="D119:E119"/>
    <mergeCell ref="D110:E110"/>
    <mergeCell ref="D111:E111"/>
    <mergeCell ref="D112:E112"/>
    <mergeCell ref="D113:E113"/>
    <mergeCell ref="D114:E114"/>
    <mergeCell ref="D103:E103"/>
    <mergeCell ref="D104:E104"/>
    <mergeCell ref="D105:E105"/>
    <mergeCell ref="D108:E108"/>
    <mergeCell ref="D109:E109"/>
    <mergeCell ref="D124:E124"/>
    <mergeCell ref="D125:E125"/>
    <mergeCell ref="F27:G27"/>
    <mergeCell ref="F28:G28"/>
    <mergeCell ref="F29:G29"/>
    <mergeCell ref="F20:G20"/>
    <mergeCell ref="F21:G21"/>
    <mergeCell ref="F22:G22"/>
    <mergeCell ref="F23:G23"/>
    <mergeCell ref="F24:G24"/>
    <mergeCell ref="D120:E120"/>
    <mergeCell ref="D121:E121"/>
    <mergeCell ref="D96:E96"/>
    <mergeCell ref="D97:E97"/>
    <mergeCell ref="D98:E98"/>
    <mergeCell ref="D101:E101"/>
    <mergeCell ref="D102:E102"/>
    <mergeCell ref="D91:E91"/>
    <mergeCell ref="D92:E92"/>
    <mergeCell ref="D93:E93"/>
    <mergeCell ref="D94:E94"/>
    <mergeCell ref="D95:E95"/>
    <mergeCell ref="D86:E86"/>
    <mergeCell ref="D87:E87"/>
    <mergeCell ref="D88:E88"/>
    <mergeCell ref="D89:E89"/>
    <mergeCell ref="D90:E90"/>
    <mergeCell ref="F54:G54"/>
    <mergeCell ref="F55:G55"/>
    <mergeCell ref="F56:G56"/>
    <mergeCell ref="F57:G57"/>
    <mergeCell ref="F58:G58"/>
    <mergeCell ref="F49:G49"/>
    <mergeCell ref="F50:G50"/>
    <mergeCell ref="F51:G51"/>
    <mergeCell ref="F52:G52"/>
    <mergeCell ref="F53:G53"/>
    <mergeCell ref="F42:G42"/>
    <mergeCell ref="F43:G43"/>
    <mergeCell ref="F44:G44"/>
    <mergeCell ref="F45:G45"/>
    <mergeCell ref="F48:G48"/>
    <mergeCell ref="F37:G37"/>
    <mergeCell ref="F38:G38"/>
    <mergeCell ref="F39:G39"/>
    <mergeCell ref="F40:G40"/>
    <mergeCell ref="F41:G41"/>
    <mergeCell ref="F76:G76"/>
    <mergeCell ref="F77:G77"/>
    <mergeCell ref="F78:G78"/>
    <mergeCell ref="F79:G79"/>
    <mergeCell ref="F80:G80"/>
    <mergeCell ref="F71:G71"/>
    <mergeCell ref="F72:G72"/>
    <mergeCell ref="F73:G73"/>
    <mergeCell ref="F74:G74"/>
    <mergeCell ref="F75:G75"/>
    <mergeCell ref="F66:G66"/>
    <mergeCell ref="F67:G67"/>
    <mergeCell ref="F68:G68"/>
    <mergeCell ref="F69:G69"/>
    <mergeCell ref="F70:G70"/>
    <mergeCell ref="F61:G61"/>
    <mergeCell ref="F62:G62"/>
    <mergeCell ref="F63:G63"/>
    <mergeCell ref="F64:G64"/>
    <mergeCell ref="F65:G65"/>
    <mergeCell ref="F96:G96"/>
    <mergeCell ref="F97:G97"/>
    <mergeCell ref="F98:G98"/>
    <mergeCell ref="F101:G101"/>
    <mergeCell ref="F102:G102"/>
    <mergeCell ref="F91:G91"/>
    <mergeCell ref="F92:G92"/>
    <mergeCell ref="F93:G93"/>
    <mergeCell ref="F94:G94"/>
    <mergeCell ref="F95:G95"/>
    <mergeCell ref="F86:G86"/>
    <mergeCell ref="F87:G87"/>
    <mergeCell ref="F88:G88"/>
    <mergeCell ref="F89:G89"/>
    <mergeCell ref="F90:G90"/>
    <mergeCell ref="F81:G81"/>
    <mergeCell ref="F82:G82"/>
    <mergeCell ref="F83:G83"/>
    <mergeCell ref="F84:G84"/>
    <mergeCell ref="F85:G85"/>
    <mergeCell ref="F116:G116"/>
    <mergeCell ref="F117:G117"/>
    <mergeCell ref="F118:G118"/>
    <mergeCell ref="F119:G119"/>
    <mergeCell ref="F110:G110"/>
    <mergeCell ref="F111:G111"/>
    <mergeCell ref="F112:G112"/>
    <mergeCell ref="F113:G113"/>
    <mergeCell ref="F114:G114"/>
    <mergeCell ref="F103:G103"/>
    <mergeCell ref="F104:G104"/>
    <mergeCell ref="F105:G105"/>
    <mergeCell ref="F108:G108"/>
    <mergeCell ref="F109:G109"/>
    <mergeCell ref="A106:Y106"/>
    <mergeCell ref="A107:Y107"/>
    <mergeCell ref="X108:Y108"/>
    <mergeCell ref="X109:Y109"/>
    <mergeCell ref="T108:U108"/>
    <mergeCell ref="T109:U109"/>
    <mergeCell ref="P108:Q108"/>
    <mergeCell ref="P109:Q109"/>
    <mergeCell ref="L108:M108"/>
    <mergeCell ref="L109:M109"/>
    <mergeCell ref="B103:C103"/>
    <mergeCell ref="B104:C104"/>
    <mergeCell ref="B105:C105"/>
    <mergeCell ref="B108:C108"/>
    <mergeCell ref="B109:C109"/>
    <mergeCell ref="P113:Q113"/>
    <mergeCell ref="P114:Q114"/>
    <mergeCell ref="L117:M117"/>
    <mergeCell ref="H61:I61"/>
    <mergeCell ref="H62:I62"/>
    <mergeCell ref="H63:I63"/>
    <mergeCell ref="H64:I64"/>
    <mergeCell ref="H65:I65"/>
    <mergeCell ref="H101:I101"/>
    <mergeCell ref="H102:I102"/>
    <mergeCell ref="H103:I103"/>
    <mergeCell ref="H104:I104"/>
    <mergeCell ref="H105:I105"/>
    <mergeCell ref="F146:G146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A139:Y139"/>
    <mergeCell ref="F120:G120"/>
    <mergeCell ref="F121:G121"/>
    <mergeCell ref="F140:G140"/>
    <mergeCell ref="F141:G141"/>
    <mergeCell ref="F142:G142"/>
    <mergeCell ref="F115:G115"/>
    <mergeCell ref="H81:I81"/>
    <mergeCell ref="H82:I82"/>
    <mergeCell ref="H83:I83"/>
    <mergeCell ref="H84:I84"/>
    <mergeCell ref="H85:I85"/>
    <mergeCell ref="H76:I76"/>
    <mergeCell ref="H77:I77"/>
    <mergeCell ref="H78:I78"/>
    <mergeCell ref="H79:I79"/>
    <mergeCell ref="H80:I80"/>
    <mergeCell ref="H71:I71"/>
    <mergeCell ref="H72:I72"/>
    <mergeCell ref="H73:I73"/>
    <mergeCell ref="H74:I74"/>
    <mergeCell ref="H75:I75"/>
    <mergeCell ref="H66:I66"/>
    <mergeCell ref="H67:I67"/>
    <mergeCell ref="H68:I68"/>
    <mergeCell ref="H69:I69"/>
    <mergeCell ref="H70:I70"/>
    <mergeCell ref="J57:K57"/>
    <mergeCell ref="J48:K48"/>
    <mergeCell ref="J49:K49"/>
    <mergeCell ref="J50:K50"/>
    <mergeCell ref="J51:K51"/>
    <mergeCell ref="J52:K52"/>
    <mergeCell ref="H96:I96"/>
    <mergeCell ref="H97:I97"/>
    <mergeCell ref="H98:I98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A60:Y60"/>
    <mergeCell ref="J61:K61"/>
    <mergeCell ref="H91:I91"/>
    <mergeCell ref="H92:I92"/>
    <mergeCell ref="H93:I93"/>
    <mergeCell ref="H94:I94"/>
    <mergeCell ref="H95:I95"/>
    <mergeCell ref="H86:I86"/>
    <mergeCell ref="H87:I87"/>
    <mergeCell ref="H88:I88"/>
    <mergeCell ref="H89:I89"/>
    <mergeCell ref="H90:I90"/>
    <mergeCell ref="N58:O58"/>
    <mergeCell ref="P58:Q58"/>
    <mergeCell ref="N48:O48"/>
    <mergeCell ref="N49:O49"/>
    <mergeCell ref="N50:O50"/>
    <mergeCell ref="N51:O51"/>
    <mergeCell ref="N52:O52"/>
    <mergeCell ref="N53:O53"/>
    <mergeCell ref="N54:O54"/>
    <mergeCell ref="N55:O55"/>
    <mergeCell ref="N56:O56"/>
    <mergeCell ref="N57:O57"/>
    <mergeCell ref="P48:Q48"/>
    <mergeCell ref="P49:Q49"/>
    <mergeCell ref="P50:Q50"/>
    <mergeCell ref="P51:Q51"/>
    <mergeCell ref="J58:K58"/>
    <mergeCell ref="L48:M48"/>
    <mergeCell ref="L49:M49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J53:K53"/>
    <mergeCell ref="J54:K54"/>
    <mergeCell ref="J55:K55"/>
    <mergeCell ref="J56:K56"/>
    <mergeCell ref="R58:S58"/>
    <mergeCell ref="T48:U48"/>
    <mergeCell ref="T49:U49"/>
    <mergeCell ref="T50:U50"/>
    <mergeCell ref="T51:U51"/>
    <mergeCell ref="T52:U52"/>
    <mergeCell ref="T53:U53"/>
    <mergeCell ref="T54:U54"/>
    <mergeCell ref="T55:U55"/>
    <mergeCell ref="T56:U56"/>
    <mergeCell ref="T57:U57"/>
    <mergeCell ref="T58:U58"/>
    <mergeCell ref="P57:Q57"/>
    <mergeCell ref="R48:S48"/>
    <mergeCell ref="R49:S49"/>
    <mergeCell ref="R50:S50"/>
    <mergeCell ref="R51:S51"/>
    <mergeCell ref="R52:S52"/>
    <mergeCell ref="R53:S53"/>
    <mergeCell ref="R54:S54"/>
    <mergeCell ref="R55:S55"/>
    <mergeCell ref="R56:S56"/>
    <mergeCell ref="R57:S57"/>
    <mergeCell ref="P52:Q52"/>
    <mergeCell ref="P53:Q53"/>
    <mergeCell ref="P54:Q54"/>
    <mergeCell ref="P55:Q55"/>
    <mergeCell ref="P56:Q56"/>
    <mergeCell ref="V58:W58"/>
    <mergeCell ref="X48:Y48"/>
    <mergeCell ref="X49:Y49"/>
    <mergeCell ref="X50:Y50"/>
    <mergeCell ref="X51:Y51"/>
    <mergeCell ref="X52:Y52"/>
    <mergeCell ref="X53:Y53"/>
    <mergeCell ref="X54:Y54"/>
    <mergeCell ref="X55:Y55"/>
    <mergeCell ref="X56:Y56"/>
    <mergeCell ref="X57:Y57"/>
    <mergeCell ref="X58:Y58"/>
    <mergeCell ref="V53:W53"/>
    <mergeCell ref="V54:W54"/>
    <mergeCell ref="V55:W55"/>
    <mergeCell ref="V56:W56"/>
    <mergeCell ref="V57:W57"/>
    <mergeCell ref="V48:W48"/>
    <mergeCell ref="V49:W49"/>
    <mergeCell ref="V50:W50"/>
    <mergeCell ref="V51:W51"/>
    <mergeCell ref="V52:W52"/>
    <mergeCell ref="H30:I30"/>
    <mergeCell ref="H31:I31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H25:I25"/>
    <mergeCell ref="H26:I26"/>
    <mergeCell ref="H27:I27"/>
    <mergeCell ref="H28:I28"/>
    <mergeCell ref="H29:I29"/>
    <mergeCell ref="H20:I20"/>
    <mergeCell ref="H21:I21"/>
    <mergeCell ref="H22:I22"/>
    <mergeCell ref="H23:I23"/>
    <mergeCell ref="H24:I24"/>
    <mergeCell ref="P22:Q22"/>
    <mergeCell ref="P23:Q23"/>
    <mergeCell ref="P24:Q24"/>
    <mergeCell ref="L30:M30"/>
    <mergeCell ref="L31:M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L25:M25"/>
    <mergeCell ref="L26:M26"/>
    <mergeCell ref="L27:M27"/>
    <mergeCell ref="L28:M28"/>
    <mergeCell ref="L29:M29"/>
    <mergeCell ref="L20:M20"/>
    <mergeCell ref="L21:M21"/>
    <mergeCell ref="L22:M22"/>
    <mergeCell ref="L23:M23"/>
    <mergeCell ref="L24:M24"/>
    <mergeCell ref="V31:W31"/>
    <mergeCell ref="T25:U25"/>
    <mergeCell ref="T26:U26"/>
    <mergeCell ref="T27:U27"/>
    <mergeCell ref="T28:U28"/>
    <mergeCell ref="T29:U29"/>
    <mergeCell ref="T20:U20"/>
    <mergeCell ref="T21:U21"/>
    <mergeCell ref="T22:U22"/>
    <mergeCell ref="T23:U23"/>
    <mergeCell ref="T24:U24"/>
    <mergeCell ref="P30:Q30"/>
    <mergeCell ref="P31:Q31"/>
    <mergeCell ref="R20:S20"/>
    <mergeCell ref="R21:S21"/>
    <mergeCell ref="R22:S22"/>
    <mergeCell ref="R23:S23"/>
    <mergeCell ref="R24:S24"/>
    <mergeCell ref="R25:S25"/>
    <mergeCell ref="R26:S26"/>
    <mergeCell ref="R27:S27"/>
    <mergeCell ref="R28:S28"/>
    <mergeCell ref="R29:S29"/>
    <mergeCell ref="R30:S30"/>
    <mergeCell ref="R31:S31"/>
    <mergeCell ref="P25:Q25"/>
    <mergeCell ref="P26:Q26"/>
    <mergeCell ref="P27:Q27"/>
    <mergeCell ref="P28:Q28"/>
    <mergeCell ref="P29:Q29"/>
    <mergeCell ref="P20:Q20"/>
    <mergeCell ref="P21:Q21"/>
    <mergeCell ref="X30:Y30"/>
    <mergeCell ref="X31:Y31"/>
    <mergeCell ref="A18:Y18"/>
    <mergeCell ref="A19:Y19"/>
    <mergeCell ref="H34:I34"/>
    <mergeCell ref="L34:M34"/>
    <mergeCell ref="P34:Q34"/>
    <mergeCell ref="T34:U34"/>
    <mergeCell ref="X34:Y34"/>
    <mergeCell ref="X25:Y25"/>
    <mergeCell ref="X26:Y26"/>
    <mergeCell ref="X27:Y27"/>
    <mergeCell ref="X28:Y28"/>
    <mergeCell ref="X29:Y29"/>
    <mergeCell ref="X20:Y20"/>
    <mergeCell ref="X21:Y21"/>
    <mergeCell ref="X22:Y22"/>
    <mergeCell ref="X23:Y23"/>
    <mergeCell ref="X24:Y24"/>
    <mergeCell ref="T30:U30"/>
    <mergeCell ref="T31:U31"/>
    <mergeCell ref="V20:W20"/>
    <mergeCell ref="V21:W21"/>
    <mergeCell ref="V22:W22"/>
    <mergeCell ref="V23:W23"/>
    <mergeCell ref="V24:W24"/>
    <mergeCell ref="V25:W25"/>
    <mergeCell ref="V26:W26"/>
    <mergeCell ref="V27:W27"/>
    <mergeCell ref="V28:W28"/>
    <mergeCell ref="V29:W29"/>
    <mergeCell ref="V30:W30"/>
    <mergeCell ref="H45:I45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H40:I40"/>
    <mergeCell ref="H41:I41"/>
    <mergeCell ref="H42:I42"/>
    <mergeCell ref="H43:I43"/>
    <mergeCell ref="H44:I44"/>
    <mergeCell ref="H35:I35"/>
    <mergeCell ref="H36:I36"/>
    <mergeCell ref="H37:I37"/>
    <mergeCell ref="H38:I38"/>
    <mergeCell ref="H39:I39"/>
    <mergeCell ref="L45:M45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N45:O45"/>
    <mergeCell ref="L40:M40"/>
    <mergeCell ref="L41:M41"/>
    <mergeCell ref="L42:M42"/>
    <mergeCell ref="L43:M43"/>
    <mergeCell ref="L44:M44"/>
    <mergeCell ref="L35:M35"/>
    <mergeCell ref="L36:M36"/>
    <mergeCell ref="L37:M37"/>
    <mergeCell ref="L38:M38"/>
    <mergeCell ref="L39:M39"/>
    <mergeCell ref="T44:U44"/>
    <mergeCell ref="T35:U35"/>
    <mergeCell ref="T36:U36"/>
    <mergeCell ref="T37:U37"/>
    <mergeCell ref="T38:U38"/>
    <mergeCell ref="T39:U39"/>
    <mergeCell ref="P45:Q45"/>
    <mergeCell ref="R34:S34"/>
    <mergeCell ref="R35:S35"/>
    <mergeCell ref="R36:S36"/>
    <mergeCell ref="R37:S37"/>
    <mergeCell ref="R38:S38"/>
    <mergeCell ref="R39:S39"/>
    <mergeCell ref="R40:S40"/>
    <mergeCell ref="R41:S41"/>
    <mergeCell ref="R42:S42"/>
    <mergeCell ref="R43:S43"/>
    <mergeCell ref="R44:S44"/>
    <mergeCell ref="R45:S45"/>
    <mergeCell ref="P40:Q40"/>
    <mergeCell ref="P41:Q41"/>
    <mergeCell ref="P42:Q42"/>
    <mergeCell ref="P43:Q43"/>
    <mergeCell ref="P44:Q44"/>
    <mergeCell ref="P35:Q35"/>
    <mergeCell ref="P36:Q36"/>
    <mergeCell ref="P37:Q37"/>
    <mergeCell ref="P38:Q38"/>
    <mergeCell ref="P39:Q39"/>
    <mergeCell ref="X45:Y45"/>
    <mergeCell ref="A33:Y33"/>
    <mergeCell ref="A46:Y46"/>
    <mergeCell ref="A47:Y47"/>
    <mergeCell ref="A59:Y59"/>
    <mergeCell ref="X40:Y40"/>
    <mergeCell ref="X41:Y41"/>
    <mergeCell ref="X42:Y42"/>
    <mergeCell ref="X43:Y43"/>
    <mergeCell ref="X44:Y44"/>
    <mergeCell ref="X35:Y35"/>
    <mergeCell ref="X36:Y36"/>
    <mergeCell ref="X37:Y37"/>
    <mergeCell ref="X38:Y38"/>
    <mergeCell ref="X39:Y39"/>
    <mergeCell ref="T45:U45"/>
    <mergeCell ref="V34:W34"/>
    <mergeCell ref="V35:W35"/>
    <mergeCell ref="V36:W36"/>
    <mergeCell ref="V37:W37"/>
    <mergeCell ref="V38:W38"/>
    <mergeCell ref="V39:W39"/>
    <mergeCell ref="V40:W40"/>
    <mergeCell ref="V41:W41"/>
    <mergeCell ref="V42:W42"/>
    <mergeCell ref="V43:W43"/>
    <mergeCell ref="V44:W44"/>
    <mergeCell ref="V45:W45"/>
    <mergeCell ref="T40:U40"/>
    <mergeCell ref="T41:U41"/>
    <mergeCell ref="T42:U42"/>
    <mergeCell ref="T43:U43"/>
    <mergeCell ref="J78:K78"/>
    <mergeCell ref="J79:K79"/>
    <mergeCell ref="J80:K80"/>
    <mergeCell ref="J81:K81"/>
    <mergeCell ref="J72:K72"/>
    <mergeCell ref="J73:K73"/>
    <mergeCell ref="J74:K74"/>
    <mergeCell ref="J75:K75"/>
    <mergeCell ref="J76:K76"/>
    <mergeCell ref="J67:K67"/>
    <mergeCell ref="J68:K68"/>
    <mergeCell ref="J69:K69"/>
    <mergeCell ref="J70:K70"/>
    <mergeCell ref="J71:K71"/>
    <mergeCell ref="J62:K62"/>
    <mergeCell ref="J63:K63"/>
    <mergeCell ref="J64:K64"/>
    <mergeCell ref="J65:K65"/>
    <mergeCell ref="J66:K66"/>
    <mergeCell ref="J97:K97"/>
    <mergeCell ref="J98:K98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J92:K92"/>
    <mergeCell ref="J93:K93"/>
    <mergeCell ref="J94:K94"/>
    <mergeCell ref="J95:K95"/>
    <mergeCell ref="J96:K96"/>
    <mergeCell ref="J87:K87"/>
    <mergeCell ref="J88:K88"/>
    <mergeCell ref="J89:K89"/>
    <mergeCell ref="J90:K90"/>
    <mergeCell ref="J91:K91"/>
    <mergeCell ref="J82:K82"/>
    <mergeCell ref="J83:K83"/>
    <mergeCell ref="J84:K84"/>
    <mergeCell ref="J85:K85"/>
    <mergeCell ref="J86:K86"/>
    <mergeCell ref="J77:K77"/>
    <mergeCell ref="N61:O61"/>
    <mergeCell ref="N62:O62"/>
    <mergeCell ref="N63:O63"/>
    <mergeCell ref="N64:O64"/>
    <mergeCell ref="N65:O65"/>
    <mergeCell ref="N66:O66"/>
    <mergeCell ref="N67:O67"/>
    <mergeCell ref="N68:O68"/>
    <mergeCell ref="N69:O69"/>
    <mergeCell ref="N70:O70"/>
    <mergeCell ref="N71:O71"/>
    <mergeCell ref="N72:O72"/>
    <mergeCell ref="L90:M90"/>
    <mergeCell ref="L91:M91"/>
    <mergeCell ref="L92:M92"/>
    <mergeCell ref="L93:M93"/>
    <mergeCell ref="L94:M94"/>
    <mergeCell ref="L85:M85"/>
    <mergeCell ref="L86:M86"/>
    <mergeCell ref="L87:M87"/>
    <mergeCell ref="L88:M88"/>
    <mergeCell ref="L89:M89"/>
    <mergeCell ref="L80:M80"/>
    <mergeCell ref="L81:M81"/>
    <mergeCell ref="L82:M82"/>
    <mergeCell ref="L83:M83"/>
    <mergeCell ref="L84:M84"/>
    <mergeCell ref="L75:M75"/>
    <mergeCell ref="L76:M76"/>
    <mergeCell ref="L77:M77"/>
    <mergeCell ref="L78:M78"/>
    <mergeCell ref="L79:M79"/>
    <mergeCell ref="N85:O85"/>
    <mergeCell ref="N86:O86"/>
    <mergeCell ref="N87:O87"/>
    <mergeCell ref="N78:O78"/>
    <mergeCell ref="N79:O79"/>
    <mergeCell ref="N80:O80"/>
    <mergeCell ref="N81:O81"/>
    <mergeCell ref="N82:O82"/>
    <mergeCell ref="N73:O73"/>
    <mergeCell ref="N74:O74"/>
    <mergeCell ref="N75:O75"/>
    <mergeCell ref="N76:O76"/>
    <mergeCell ref="N77:O77"/>
    <mergeCell ref="L95:M95"/>
    <mergeCell ref="L96:M96"/>
    <mergeCell ref="L97:M97"/>
    <mergeCell ref="L98:M98"/>
    <mergeCell ref="P77:Q77"/>
    <mergeCell ref="P78:Q78"/>
    <mergeCell ref="P79:Q79"/>
    <mergeCell ref="P80:Q80"/>
    <mergeCell ref="N98:O98"/>
    <mergeCell ref="P61:Q61"/>
    <mergeCell ref="P62:Q62"/>
    <mergeCell ref="P63:Q63"/>
    <mergeCell ref="P64:Q64"/>
    <mergeCell ref="P65:Q65"/>
    <mergeCell ref="P66:Q66"/>
    <mergeCell ref="P67:Q67"/>
    <mergeCell ref="P68:Q68"/>
    <mergeCell ref="P69:Q69"/>
    <mergeCell ref="P70:Q70"/>
    <mergeCell ref="P71:Q71"/>
    <mergeCell ref="P72:Q72"/>
    <mergeCell ref="P73:Q73"/>
    <mergeCell ref="P74:Q74"/>
    <mergeCell ref="P75:Q75"/>
    <mergeCell ref="N93:O93"/>
    <mergeCell ref="N94:O94"/>
    <mergeCell ref="N95:O95"/>
    <mergeCell ref="N96:O96"/>
    <mergeCell ref="N97:O97"/>
    <mergeCell ref="N88:O88"/>
    <mergeCell ref="N89:O89"/>
    <mergeCell ref="N90:O90"/>
    <mergeCell ref="N91:O91"/>
    <mergeCell ref="N92:O92"/>
    <mergeCell ref="N83:O83"/>
    <mergeCell ref="N84:O84"/>
    <mergeCell ref="P96:Q96"/>
    <mergeCell ref="P97:Q97"/>
    <mergeCell ref="P98:Q98"/>
    <mergeCell ref="R61:S61"/>
    <mergeCell ref="R62:S62"/>
    <mergeCell ref="R63:S63"/>
    <mergeCell ref="R64:S64"/>
    <mergeCell ref="R65:S65"/>
    <mergeCell ref="R66:S66"/>
    <mergeCell ref="R67:S67"/>
    <mergeCell ref="R68:S68"/>
    <mergeCell ref="R69:S69"/>
    <mergeCell ref="R70:S70"/>
    <mergeCell ref="R71:S71"/>
    <mergeCell ref="R72:S72"/>
    <mergeCell ref="R73:S73"/>
    <mergeCell ref="P91:Q91"/>
    <mergeCell ref="P92:Q92"/>
    <mergeCell ref="P93:Q93"/>
    <mergeCell ref="P94:Q94"/>
    <mergeCell ref="P95:Q95"/>
    <mergeCell ref="P86:Q86"/>
    <mergeCell ref="P87:Q87"/>
    <mergeCell ref="P88:Q88"/>
    <mergeCell ref="P89:Q89"/>
    <mergeCell ref="P90:Q90"/>
    <mergeCell ref="P81:Q81"/>
    <mergeCell ref="P82:Q82"/>
    <mergeCell ref="P83:Q83"/>
    <mergeCell ref="P84:Q84"/>
    <mergeCell ref="P85:Q85"/>
    <mergeCell ref="P76:Q76"/>
    <mergeCell ref="R96:S96"/>
    <mergeCell ref="R97:S97"/>
    <mergeCell ref="R98:S98"/>
    <mergeCell ref="R89:S89"/>
    <mergeCell ref="R90:S90"/>
    <mergeCell ref="R91:S91"/>
    <mergeCell ref="R92:S92"/>
    <mergeCell ref="R93:S93"/>
    <mergeCell ref="R84:S84"/>
    <mergeCell ref="R85:S85"/>
    <mergeCell ref="R86:S86"/>
    <mergeCell ref="R87:S87"/>
    <mergeCell ref="R88:S88"/>
    <mergeCell ref="R79:S79"/>
    <mergeCell ref="R80:S80"/>
    <mergeCell ref="R81:S81"/>
    <mergeCell ref="R82:S82"/>
    <mergeCell ref="R83:S83"/>
    <mergeCell ref="T61:U61"/>
    <mergeCell ref="T62:U62"/>
    <mergeCell ref="T63:U63"/>
    <mergeCell ref="T64:U64"/>
    <mergeCell ref="T65:U65"/>
    <mergeCell ref="R94:S94"/>
    <mergeCell ref="R95:S95"/>
    <mergeCell ref="R74:S74"/>
    <mergeCell ref="R75:S75"/>
    <mergeCell ref="R76:S76"/>
    <mergeCell ref="R77:S77"/>
    <mergeCell ref="R78:S78"/>
    <mergeCell ref="T94:U94"/>
    <mergeCell ref="T95:U95"/>
    <mergeCell ref="T86:U86"/>
    <mergeCell ref="T87:U87"/>
    <mergeCell ref="T88:U88"/>
    <mergeCell ref="T89:U89"/>
    <mergeCell ref="T90:U90"/>
    <mergeCell ref="T81:U81"/>
    <mergeCell ref="T82:U82"/>
    <mergeCell ref="T83:U83"/>
    <mergeCell ref="V82:W82"/>
    <mergeCell ref="V83:W83"/>
    <mergeCell ref="V74:W74"/>
    <mergeCell ref="V75:W75"/>
    <mergeCell ref="V76:W76"/>
    <mergeCell ref="V77:W77"/>
    <mergeCell ref="V78:W78"/>
    <mergeCell ref="T71:U71"/>
    <mergeCell ref="T72:U72"/>
    <mergeCell ref="T73:U73"/>
    <mergeCell ref="T74:U74"/>
    <mergeCell ref="T75:U75"/>
    <mergeCell ref="T66:U66"/>
    <mergeCell ref="T67:U67"/>
    <mergeCell ref="T68:U68"/>
    <mergeCell ref="T69:U69"/>
    <mergeCell ref="T70:U70"/>
    <mergeCell ref="T96:U96"/>
    <mergeCell ref="T97:U97"/>
    <mergeCell ref="T98:U98"/>
    <mergeCell ref="V61:W61"/>
    <mergeCell ref="V62:W62"/>
    <mergeCell ref="V63:W63"/>
    <mergeCell ref="V64:W64"/>
    <mergeCell ref="V65:W65"/>
    <mergeCell ref="V66:W66"/>
    <mergeCell ref="V67:W67"/>
    <mergeCell ref="V68:W68"/>
    <mergeCell ref="V69:W69"/>
    <mergeCell ref="V70:W70"/>
    <mergeCell ref="V71:W71"/>
    <mergeCell ref="V72:W72"/>
    <mergeCell ref="V73:W73"/>
    <mergeCell ref="T91:U91"/>
    <mergeCell ref="T92:U92"/>
    <mergeCell ref="T93:U93"/>
    <mergeCell ref="T84:U84"/>
    <mergeCell ref="T85:U85"/>
    <mergeCell ref="T76:U76"/>
    <mergeCell ref="T77:U77"/>
    <mergeCell ref="T78:U78"/>
    <mergeCell ref="T79:U79"/>
    <mergeCell ref="T80:U80"/>
    <mergeCell ref="V86:W86"/>
    <mergeCell ref="V87:W87"/>
    <mergeCell ref="V88:W88"/>
    <mergeCell ref="V79:W79"/>
    <mergeCell ref="V80:W80"/>
    <mergeCell ref="V81:W81"/>
    <mergeCell ref="X76:Y76"/>
    <mergeCell ref="X77:Y77"/>
    <mergeCell ref="X78:Y78"/>
    <mergeCell ref="X79:Y79"/>
    <mergeCell ref="X80:Y80"/>
    <mergeCell ref="X71:Y71"/>
    <mergeCell ref="X72:Y72"/>
    <mergeCell ref="X73:Y73"/>
    <mergeCell ref="X74:Y74"/>
    <mergeCell ref="X75:Y75"/>
    <mergeCell ref="X66:Y66"/>
    <mergeCell ref="X67:Y67"/>
    <mergeCell ref="X68:Y68"/>
    <mergeCell ref="X69:Y69"/>
    <mergeCell ref="X70:Y70"/>
    <mergeCell ref="X61:Y61"/>
    <mergeCell ref="X62:Y62"/>
    <mergeCell ref="X63:Y63"/>
    <mergeCell ref="X64:Y64"/>
    <mergeCell ref="X65:Y65"/>
    <mergeCell ref="X96:Y96"/>
    <mergeCell ref="X97:Y97"/>
    <mergeCell ref="X98:Y98"/>
    <mergeCell ref="A99:Y99"/>
    <mergeCell ref="A100:Y100"/>
    <mergeCell ref="X91:Y91"/>
    <mergeCell ref="X92:Y92"/>
    <mergeCell ref="X93:Y93"/>
    <mergeCell ref="X94:Y94"/>
    <mergeCell ref="X95:Y95"/>
    <mergeCell ref="X86:Y86"/>
    <mergeCell ref="X87:Y87"/>
    <mergeCell ref="X88:Y88"/>
    <mergeCell ref="X89:Y89"/>
    <mergeCell ref="X90:Y90"/>
    <mergeCell ref="X81:Y81"/>
    <mergeCell ref="X82:Y82"/>
    <mergeCell ref="X83:Y83"/>
    <mergeCell ref="X84:Y84"/>
    <mergeCell ref="X85:Y85"/>
    <mergeCell ref="V94:W94"/>
    <mergeCell ref="V95:W95"/>
    <mergeCell ref="V96:W96"/>
    <mergeCell ref="V97:W97"/>
    <mergeCell ref="V98:W98"/>
    <mergeCell ref="V89:W89"/>
    <mergeCell ref="V90:W90"/>
    <mergeCell ref="V91:W91"/>
    <mergeCell ref="V92:W92"/>
    <mergeCell ref="V93:W93"/>
    <mergeCell ref="V84:W84"/>
    <mergeCell ref="V85:W85"/>
    <mergeCell ref="P101:Q101"/>
    <mergeCell ref="P102:Q102"/>
    <mergeCell ref="P103:Q103"/>
    <mergeCell ref="P104:Q104"/>
    <mergeCell ref="P105:Q105"/>
    <mergeCell ref="N101:O101"/>
    <mergeCell ref="N102:O102"/>
    <mergeCell ref="N103:O103"/>
    <mergeCell ref="N104:O104"/>
    <mergeCell ref="N105:O105"/>
    <mergeCell ref="L101:M101"/>
    <mergeCell ref="L102:M102"/>
    <mergeCell ref="L103:M103"/>
    <mergeCell ref="L104:M104"/>
    <mergeCell ref="L105:M105"/>
    <mergeCell ref="J101:K101"/>
    <mergeCell ref="J102:K102"/>
    <mergeCell ref="J103:K103"/>
    <mergeCell ref="J104:K104"/>
    <mergeCell ref="J105:K105"/>
    <mergeCell ref="X101:Y101"/>
    <mergeCell ref="X102:Y102"/>
    <mergeCell ref="X103:Y103"/>
    <mergeCell ref="X104:Y104"/>
    <mergeCell ref="X105:Y105"/>
    <mergeCell ref="V101:W101"/>
    <mergeCell ref="V102:W102"/>
    <mergeCell ref="V103:W103"/>
    <mergeCell ref="V104:W104"/>
    <mergeCell ref="V105:W105"/>
    <mergeCell ref="T101:U101"/>
    <mergeCell ref="T102:U102"/>
    <mergeCell ref="T103:U103"/>
    <mergeCell ref="T104:U104"/>
    <mergeCell ref="T105:U105"/>
    <mergeCell ref="R101:S101"/>
    <mergeCell ref="R102:S102"/>
    <mergeCell ref="R103:S103"/>
    <mergeCell ref="R104:S104"/>
    <mergeCell ref="R105:S105"/>
    <mergeCell ref="X120:Y120"/>
    <mergeCell ref="X121:Y121"/>
    <mergeCell ref="V108:W108"/>
    <mergeCell ref="V109:W109"/>
    <mergeCell ref="V110:W110"/>
    <mergeCell ref="V111:W111"/>
    <mergeCell ref="V112:W112"/>
    <mergeCell ref="V113:W113"/>
    <mergeCell ref="V114:W114"/>
    <mergeCell ref="V115:W115"/>
    <mergeCell ref="V116:W116"/>
    <mergeCell ref="V117:W117"/>
    <mergeCell ref="V118:W118"/>
    <mergeCell ref="V119:W119"/>
    <mergeCell ref="V120:W120"/>
    <mergeCell ref="V121:W121"/>
    <mergeCell ref="X115:Y115"/>
    <mergeCell ref="X116:Y116"/>
    <mergeCell ref="X117:Y117"/>
    <mergeCell ref="X118:Y118"/>
    <mergeCell ref="X119:Y119"/>
    <mergeCell ref="X110:Y110"/>
    <mergeCell ref="X111:Y111"/>
    <mergeCell ref="X112:Y112"/>
    <mergeCell ref="X113:Y113"/>
    <mergeCell ref="X114:Y114"/>
    <mergeCell ref="T120:U120"/>
    <mergeCell ref="T121:U121"/>
    <mergeCell ref="R108:S108"/>
    <mergeCell ref="R109:S109"/>
    <mergeCell ref="R110:S110"/>
    <mergeCell ref="R111:S111"/>
    <mergeCell ref="R112:S112"/>
    <mergeCell ref="R113:S113"/>
    <mergeCell ref="R114:S114"/>
    <mergeCell ref="R115:S115"/>
    <mergeCell ref="R116:S116"/>
    <mergeCell ref="R117:S117"/>
    <mergeCell ref="R118:S118"/>
    <mergeCell ref="R119:S119"/>
    <mergeCell ref="R120:S120"/>
    <mergeCell ref="R121:S121"/>
    <mergeCell ref="T115:U115"/>
    <mergeCell ref="T116:U116"/>
    <mergeCell ref="T117:U117"/>
    <mergeCell ref="T118:U118"/>
    <mergeCell ref="T119:U119"/>
    <mergeCell ref="T110:U110"/>
    <mergeCell ref="T111:U111"/>
    <mergeCell ref="T112:U112"/>
    <mergeCell ref="T113:U113"/>
    <mergeCell ref="T114:U114"/>
    <mergeCell ref="L113:M113"/>
    <mergeCell ref="L114:M114"/>
    <mergeCell ref="P120:Q120"/>
    <mergeCell ref="P121:Q121"/>
    <mergeCell ref="N108:O108"/>
    <mergeCell ref="N109:O109"/>
    <mergeCell ref="N110:O110"/>
    <mergeCell ref="N111:O111"/>
    <mergeCell ref="N112:O112"/>
    <mergeCell ref="N113:O113"/>
    <mergeCell ref="N114:O114"/>
    <mergeCell ref="N115:O115"/>
    <mergeCell ref="N116:O116"/>
    <mergeCell ref="N117:O117"/>
    <mergeCell ref="N118:O118"/>
    <mergeCell ref="N119:O119"/>
    <mergeCell ref="N120:O120"/>
    <mergeCell ref="N121:O121"/>
    <mergeCell ref="P115:Q115"/>
    <mergeCell ref="P116:Q116"/>
    <mergeCell ref="P117:Q117"/>
    <mergeCell ref="P118:Q118"/>
    <mergeCell ref="P119:Q119"/>
    <mergeCell ref="P110:Q110"/>
    <mergeCell ref="P111:Q111"/>
    <mergeCell ref="P112:Q112"/>
    <mergeCell ref="J143:K143"/>
    <mergeCell ref="J144:K144"/>
    <mergeCell ref="J145:K145"/>
    <mergeCell ref="J146:K146"/>
    <mergeCell ref="H140:I140"/>
    <mergeCell ref="H141:I141"/>
    <mergeCell ref="H142:I142"/>
    <mergeCell ref="H143:I143"/>
    <mergeCell ref="H144:I144"/>
    <mergeCell ref="L120:M120"/>
    <mergeCell ref="L121:M121"/>
    <mergeCell ref="J108:K108"/>
    <mergeCell ref="J109:K109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L115:M115"/>
    <mergeCell ref="L116:M116"/>
    <mergeCell ref="L118:M118"/>
    <mergeCell ref="L119:M119"/>
    <mergeCell ref="L110:M110"/>
    <mergeCell ref="L111:M111"/>
    <mergeCell ref="L112:M112"/>
    <mergeCell ref="P146:Q146"/>
    <mergeCell ref="R140:S140"/>
    <mergeCell ref="R141:S141"/>
    <mergeCell ref="R142:S142"/>
    <mergeCell ref="R143:S143"/>
    <mergeCell ref="R144:S144"/>
    <mergeCell ref="R145:S145"/>
    <mergeCell ref="R146:S146"/>
    <mergeCell ref="P141:Q141"/>
    <mergeCell ref="P142:Q142"/>
    <mergeCell ref="P143:Q143"/>
    <mergeCell ref="P144:Q144"/>
    <mergeCell ref="P145:Q145"/>
    <mergeCell ref="L145:M145"/>
    <mergeCell ref="L146:M146"/>
    <mergeCell ref="N140:O140"/>
    <mergeCell ref="N141:O141"/>
    <mergeCell ref="N142:O142"/>
    <mergeCell ref="N143:O143"/>
    <mergeCell ref="N144:O144"/>
    <mergeCell ref="N145:O145"/>
    <mergeCell ref="N146:O146"/>
    <mergeCell ref="L140:M140"/>
    <mergeCell ref="L141:M141"/>
    <mergeCell ref="L142:M142"/>
    <mergeCell ref="L143:M143"/>
    <mergeCell ref="L144:M144"/>
    <mergeCell ref="T145:U145"/>
    <mergeCell ref="T146:U146"/>
    <mergeCell ref="V140:W140"/>
    <mergeCell ref="X140:Y140"/>
    <mergeCell ref="V141:W141"/>
    <mergeCell ref="X141:Y141"/>
    <mergeCell ref="V142:W142"/>
    <mergeCell ref="X142:Y142"/>
    <mergeCell ref="V143:W143"/>
    <mergeCell ref="X143:Y143"/>
    <mergeCell ref="V144:W144"/>
    <mergeCell ref="X144:Y144"/>
    <mergeCell ref="V145:W145"/>
    <mergeCell ref="X145:Y145"/>
    <mergeCell ref="V146:W146"/>
    <mergeCell ref="X146:Y146"/>
    <mergeCell ref="T140:U140"/>
    <mergeCell ref="T141:U141"/>
    <mergeCell ref="T142:U142"/>
    <mergeCell ref="T143:U143"/>
    <mergeCell ref="T144:U144"/>
  </mergeCells>
  <pageMargins left="0.511811024" right="0.511811024" top="0.78740157499999996" bottom="0.78740157499999996" header="0.31496062000000002" footer="0.31496062000000002"/>
  <pageSetup paperSize="9" scale="33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d07ea07-c772-45fb-8566-4c8976260eda" xsi:nil="true"/>
    <lcf76f155ced4ddcb4097134ff3c332f xmlns="c89db878-fa80-4a05-9395-86cde86b9ce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19BDD946C7E54D9A497468898A4FB9" ma:contentTypeVersion="12" ma:contentTypeDescription="Crie um novo documento." ma:contentTypeScope="" ma:versionID="872f3a5f9976a1d3fe1df160f6691757">
  <xsd:schema xmlns:xsd="http://www.w3.org/2001/XMLSchema" xmlns:xs="http://www.w3.org/2001/XMLSchema" xmlns:p="http://schemas.microsoft.com/office/2006/metadata/properties" xmlns:ns1="http://schemas.microsoft.com/sharepoint/v3" xmlns:ns2="c89db878-fa80-4a05-9395-86cde86b9cec" xmlns:ns3="7d07ea07-c772-45fb-8566-4c8976260eda" targetNamespace="http://schemas.microsoft.com/office/2006/metadata/properties" ma:root="true" ma:fieldsID="3756e935838bd84a32be62e165066370" ns1:_="" ns2:_="" ns3:_="">
    <xsd:import namespace="http://schemas.microsoft.com/sharepoint/v3"/>
    <xsd:import namespace="c89db878-fa80-4a05-9395-86cde86b9cec"/>
    <xsd:import namespace="7d07ea07-c772-45fb-8566-4c8976260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db878-fa80-4a05-9395-86cde86b9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7ea07-c772-45fb-8566-4c8976260ed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074f302-1f08-4a81-8dcc-1457fd74be94}" ma:internalName="TaxCatchAll" ma:showField="CatchAllData" ma:web="7d07ea07-c772-45fb-8566-4c8976260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5D5104-F540-4926-869F-E13A0FA45DC9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c89db878-fa80-4a05-9395-86cde86b9cec"/>
    <ds:schemaRef ds:uri="http://purl.org/dc/terms/"/>
    <ds:schemaRef ds:uri="http://schemas.microsoft.com/office/2006/metadata/properties"/>
    <ds:schemaRef ds:uri="http://schemas.microsoft.com/sharepoint/v3"/>
    <ds:schemaRef ds:uri="http://www.w3.org/XML/1998/namespace"/>
    <ds:schemaRef ds:uri="7d07ea07-c772-45fb-8566-4c8976260eda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2C6F1ED-6FB9-45D9-B07D-F215CDB06D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EF0E7-47D0-4BE3-9462-F08EB023B0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9db878-fa80-4a05-9395-86cde86b9cec"/>
    <ds:schemaRef ds:uri="7d07ea07-c772-45fb-8566-4c8976260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Produção 2025</vt:lpstr>
      <vt:lpstr>Indicadores de Desempenho</vt:lpstr>
      <vt:lpstr>Indicadores de Efetividade</vt:lpstr>
      <vt:lpstr>'Indicadores de Efetividade'!Area_de_impressao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Henrique Rocha Gomes</dc:creator>
  <cp:keywords/>
  <dc:description/>
  <cp:lastModifiedBy>Rafael de Lima</cp:lastModifiedBy>
  <cp:revision/>
  <cp:lastPrinted>2026-03-04T19:47:52Z</cp:lastPrinted>
  <dcterms:created xsi:type="dcterms:W3CDTF">2025-01-24T12:50:00Z</dcterms:created>
  <dcterms:modified xsi:type="dcterms:W3CDTF">2026-03-04T19:48:26Z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0x0101006E19BDD946C7E54D9A497468898A4FB9</vt:lpwstr>
  </property>
  <property fmtid="{D5CDD505-2E9C-101B-9397-08002B2CF9AE}" pid="3" name="MediaServiceImageTags">
    <vt:lpwstr/>
  </property>
</Properties>
</file>