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beatriz.miranda\Downloads\"/>
    </mc:Choice>
  </mc:AlternateContent>
  <xr:revisionPtr revIDLastSave="0" documentId="13_ncr:1_{5ECE8F97-4264-4A22-B398-D7936FDEAFA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gosto 2024" sheetId="1" r:id="rId1"/>
    <sheet name="1 a 7 Agosto " sheetId="2" r:id="rId2"/>
  </sheets>
  <definedNames>
    <definedName name="_xlnm.Print_Area" localSheetId="1">'1 a 7 Agosto '!$A$1:$B$136</definedName>
    <definedName name="_xlnm.Print_Area" localSheetId="0">'Agosto 2024'!$A$1:$B$155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4" i="1" l="1"/>
  <c r="B43" i="1"/>
  <c r="B42" i="1" l="1"/>
  <c r="B36" i="1" l="1"/>
  <c r="B35" i="1"/>
  <c r="B40" i="1"/>
  <c r="B39" i="1"/>
  <c r="B38" i="1" s="1"/>
  <c r="B125" i="1"/>
  <c r="B73" i="1"/>
  <c r="B34" i="1" l="1"/>
  <c r="B50" i="1"/>
  <c r="B27" i="1"/>
  <c r="B22" i="1" l="1"/>
  <c r="B123" i="2" l="1"/>
  <c r="B113" i="2"/>
  <c r="B110" i="2"/>
  <c r="B99" i="2"/>
  <c r="B83" i="2"/>
  <c r="B56" i="2"/>
  <c r="B53" i="2"/>
  <c r="B46" i="2"/>
  <c r="B43" i="2"/>
  <c r="B48" i="2" s="1"/>
  <c r="B61" i="2" s="1"/>
  <c r="B33" i="2"/>
  <c r="B29" i="2"/>
  <c r="B24" i="2"/>
  <c r="B22" i="2"/>
  <c r="B42" i="2" l="1"/>
  <c r="B28" i="2"/>
  <c r="B20" i="2"/>
  <c r="B40" i="2"/>
  <c r="B50" i="2" s="1"/>
  <c r="B58" i="2"/>
  <c r="B60" i="2" s="1"/>
  <c r="B63" i="2" s="1"/>
  <c r="B26" i="2"/>
  <c r="B98" i="1"/>
  <c r="B130" i="1"/>
  <c r="B86" i="2" l="1"/>
  <c r="B90" i="2" s="1"/>
  <c r="B91" i="2"/>
  <c r="B117" i="2"/>
  <c r="B70" i="1"/>
  <c r="B53" i="1" l="1"/>
  <c r="B60" i="1" s="1"/>
  <c r="B74" i="1" s="1"/>
  <c r="B58" i="1"/>
  <c r="B52" i="1" l="1"/>
  <c r="B65" i="1" l="1"/>
  <c r="B72" i="1" s="1"/>
  <c r="B76" i="1" s="1"/>
  <c r="B62" i="1" l="1"/>
  <c r="B32" i="1" l="1"/>
  <c r="B106" i="1" s="1"/>
  <c r="B20" i="1"/>
  <c r="B142" i="1" l="1"/>
  <c r="B121" i="1"/>
  <c r="B136" i="1" s="1"/>
  <c r="B114" i="1"/>
  <c r="B105" i="1" l="1"/>
</calcChain>
</file>

<file path=xl/sharedStrings.xml><?xml version="1.0" encoding="utf-8"?>
<sst xmlns="http://schemas.openxmlformats.org/spreadsheetml/2006/main" count="243" uniqueCount="160">
  <si>
    <t xml:space="preserve">1. SALDO BANCÁRIO ANTERIOR  </t>
  </si>
  <si>
    <t>1.1 Caixa</t>
  </si>
  <si>
    <t xml:space="preserve">1.2 Banco conta movimento </t>
  </si>
  <si>
    <t>2.ENTRADAS DE RECURSOS FINANCEIROS</t>
  </si>
  <si>
    <t>Fonte: Extratos bancários e Balancete Contábil.</t>
  </si>
  <si>
    <t>TOTAL DAS GLOSAS</t>
  </si>
  <si>
    <t xml:space="preserve">Assinatura do Resposável pela Area financeira (obrigatória): </t>
  </si>
  <si>
    <t xml:space="preserve">Assinatura do Contador: </t>
  </si>
  <si>
    <t>SALDO ANTERIOR (1= 1 .1+ 1.2 + 1.3)</t>
  </si>
  <si>
    <t>3. RESGATE APLICAÇÃO FINANCEIRA</t>
  </si>
  <si>
    <t>TOTAL DAS ENTRADAS (2+3)</t>
  </si>
  <si>
    <t>3.1 TOTAL RESGATE APLICAÇÃO FINANCEIRA CUSTEIO</t>
  </si>
  <si>
    <t xml:space="preserve">4. APLICAÇÃO FINANCEIRA </t>
  </si>
  <si>
    <t>4.1 TOTAL APLICAÇÃO FINANCEIRA - CUSTEIO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</si>
  <si>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</si>
  <si>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</si>
  <si>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</si>
  <si>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</si>
  <si>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</si>
  <si>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</si>
  <si>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</si>
  <si>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</si>
  <si>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</si>
  <si>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6.2. Aporte para Caixa (-)</t>
  </si>
  <si>
    <t>TOTAL TRANSFERÊNCIAS (6=6.1+6.2+6.3)</t>
  </si>
  <si>
    <t>TOTAL GERAL DOS PAGAMENTOS (7=7.1+7.2)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</si>
  <si>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</si>
  <si>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</si>
  <si>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</si>
  <si>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</si>
  <si>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</si>
  <si>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</si>
  <si>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</si>
  <si>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</si>
  <si>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</si>
  <si>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</si>
  <si>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</si>
  <si>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6.3. Devolução do Saldo de Caixa (-)</t>
  </si>
  <si>
    <t>8.2 Valores Devolvidos à Contratante - INVESTIMENTO</t>
  </si>
  <si>
    <t>9.3 Aplicações financeiras</t>
  </si>
  <si>
    <t>6.4. Bloqueio Judicial (-)</t>
  </si>
  <si>
    <t>5.1.4 Tributos: Impostos,Taxas e Contribuições</t>
  </si>
  <si>
    <t>5.1.11 Rescisões trabalhistas</t>
  </si>
  <si>
    <t>5.1.5 Outros Fornecedores</t>
  </si>
  <si>
    <t xml:space="preserve">5.1.6 Investimentos </t>
  </si>
  <si>
    <t>5.1.9 Outros: RECIBO DE PAGAMENTO A AUTONOMO</t>
  </si>
  <si>
    <t>5.1.10 Concessionárias (Água, Luz e telefonia)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</si>
  <si>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</si>
  <si>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</si>
  <si>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</si>
  <si>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</si>
  <si>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Relatório Mensal Comparativo de Recursos Recebidos, Gastos e Devolvidos ao Poder Público</t>
  </si>
  <si>
    <t>Em Reais</t>
  </si>
  <si>
    <t>4.2.1 Entrada Conta Aplicação Financeira (+)</t>
  </si>
  <si>
    <t>4.2.2 Saida Conta Aplicação Financeira ref. Resgate em Conta  (-)</t>
  </si>
  <si>
    <t>4.2.3 IRRF/IOF S/Aplicação Financeira (-)</t>
  </si>
  <si>
    <t xml:space="preserve">SALDO BANCÁRIO FINAL : 9= (1+2)-(4.2.3+5+6.2+6.3+6.4)  </t>
  </si>
  <si>
    <t>2.3 RENDIMENTO SOBRE APLICAÇÕES FINANCEIRAS</t>
  </si>
  <si>
    <t>2.4 Outras entradas: RECUPERAÇÃO DE DESPESAS</t>
  </si>
  <si>
    <t>2.5 Aporte para Caixa</t>
  </si>
  <si>
    <t>2.6 Devolução do Saldo de Caixa</t>
  </si>
  <si>
    <t xml:space="preserve">2.7 Reembolso de Despesas </t>
  </si>
  <si>
    <t>SUBTOTAL  DE ENTRADAS (2= 2.1+2.2+2.3+2.4+2.5+2.6+2.7)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</si>
  <si>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</si>
  <si>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</si>
  <si>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</si>
  <si>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</si>
  <si>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</si>
  <si>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</si>
  <si>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 xml:space="preserve">11.Nota Explicativa:   </t>
  </si>
  <si>
    <t>3.2 TOTAL RESGATE APLICAÇÃO FINANCEIRA INVESTIMENTO</t>
  </si>
  <si>
    <t>4.2 TOTAL APLICAÇÃO FINANCEIRA- INVESTIMENTO</t>
  </si>
  <si>
    <t>1.2.1 SAFRA C/C 254603-9 - HUGO</t>
  </si>
  <si>
    <t>1.3 Aplicações financeiras  - CUSTEIO e INVESTIMENTO</t>
  </si>
  <si>
    <t>BANCO SAFRA AG. 0115 C/C 254603 - 9 APLICAÇÃO</t>
  </si>
  <si>
    <t>2.1 Repasse - C/C 254603-9 - CUSTEIO</t>
  </si>
  <si>
    <t>3.1.1 Resgate Aplicação - C/A  254603-9 - CUSTEIO</t>
  </si>
  <si>
    <t>3.1.2 Resgate Aplicação - C/A  254603-9 - APLICAÇÃO 3%</t>
  </si>
  <si>
    <t xml:space="preserve">4.1.1 Aplicação Financeira - C/C 254603-9 - CUSTEIO </t>
  </si>
  <si>
    <t>2.1.1 Repasse - SAFRA C/C 254603-9 - HUGO</t>
  </si>
  <si>
    <t>2.3.4 Rendimento sobre Aplicação Financeiras - C/C 254603 - 9 - CUSTEIO</t>
  </si>
  <si>
    <t>Competência: 07/2024</t>
  </si>
  <si>
    <t>NOME DO ÓRGÃO PÚBLICO/CONTRATANTE: SECRETARIA DE ESTADO DA SAÚDE - GOIAS</t>
  </si>
  <si>
    <t>CNPJ:  02.529.964/0001-57</t>
  </si>
  <si>
    <t>NOME DA ORGANIZAÇÃO SOCIAL/CONTRATADA: SOCIEDADE BENEF. ISRAELITA BRAS. HOSPITAL ALBERT EISNTEIN</t>
  </si>
  <si>
    <t>CNPJ: 60.765.823/0001-30</t>
  </si>
  <si>
    <t xml:space="preserve">NOME DA UNIDADE GERIDA: HOSPITAL ESTADUAL DE URGÊNCIAS DE GOIÁS - DR. VALDEMIRO CRUZ </t>
  </si>
  <si>
    <t xml:space="preserve">CNPJ: </t>
  </si>
  <si>
    <t xml:space="preserve">CONTRATO DE GESTÃO/ADITIVO Nº:   054/2014 SES/GO             </t>
  </si>
  <si>
    <t>TOTAL DE PAGAMENTOS - CUSTEIO (5= SOMA 5.1.1 á 5.2.4)</t>
  </si>
  <si>
    <t>9.2.1 SAFRA C/C 254603-9 - HUGO CUSTEIO</t>
  </si>
  <si>
    <t>9.3.1 SAFRA C/C 254603-9 - HUGO CUSTEIO</t>
  </si>
  <si>
    <t>9.3.2 C/C 254603- - APLICAÇÃO 3%</t>
  </si>
  <si>
    <t>9.3.8 C/C 254603 - INVESTIMENTO</t>
  </si>
  <si>
    <t>4.1.2 Aplicação Financeira - C/C 254603-9 - APLICAÇÃO</t>
  </si>
  <si>
    <t>4.2.1 Aplicação Financeira - C/A 254603-9 - IVESTIMENTO</t>
  </si>
  <si>
    <t xml:space="preserve">2.3.4 Rendimento sobre Aplicação Financeiras - C/C 254603 - 9 - APLICAÇÃO </t>
  </si>
  <si>
    <t>TOTAL DOS RESGATES (3= 3.1 + 3.2.1)</t>
  </si>
  <si>
    <t>TOTAL DAS APLICAÇÕES FINANCEIRAS (4= 4.1+4.2.1)</t>
  </si>
  <si>
    <t>9.2.2 C/C 254603- - APLICAÇÃO</t>
  </si>
  <si>
    <t>2.2 Repasse - C/C - INVESTIMENTO</t>
  </si>
  <si>
    <t>3.2.1 Resgate Aplicação - C/A - INVESTIMENTO</t>
  </si>
  <si>
    <t>2.1.2 Repasse - Piso de Enfermagem</t>
  </si>
  <si>
    <t>Goiânia, 20 de agosto de 2024.</t>
  </si>
  <si>
    <t>VIGÊNCIA DO CONTRATO DE GESTÃO:      INÍCIO 04/06/2024      E      TÉRMINO  06/08/2024</t>
  </si>
  <si>
    <t>5.1.12 Adiantamento</t>
  </si>
  <si>
    <t>5.1.13 Despesas com Viagens</t>
  </si>
  <si>
    <t>5.1.14 Despesas com Vale Transporte</t>
  </si>
  <si>
    <t>5.1.15 Despesas Bancárias</t>
  </si>
  <si>
    <t xml:space="preserve">5.1.16 Reembolso de Despesas (-) </t>
  </si>
  <si>
    <t>9.SALDO BANCÁRIO FINAL EM 31/08/2024</t>
  </si>
  <si>
    <t>?</t>
  </si>
  <si>
    <t>1.3.1 BANCO SAFRA AG. 0115 C/C 254603 - 9 APLICAÇÃO</t>
  </si>
  <si>
    <t>3.1.2 Resgate Aplicação - C/A  254603-9 - APLICAÇÃO</t>
  </si>
  <si>
    <t>3.1.3 Resgate Aplicação - C/A  7220-6 - CUSTEIO</t>
  </si>
  <si>
    <t>3.1.4 Resgate Aplicação - C/A  7220-6 - APLICAÇÃO</t>
  </si>
  <si>
    <t xml:space="preserve">4.1.1 Aplicação Financeira - C/C 7220-6 - CUSTEIO </t>
  </si>
  <si>
    <t>4.1.2 Aplicação Financeira - C/C 7220-6 - APLICAÇÃO</t>
  </si>
  <si>
    <t>1.3.2 CEF AG. 0012 C/C 7220-6 APLICAÇÃO</t>
  </si>
  <si>
    <t xml:space="preserve">CONTRATO DE GESTÃO/ADITIVO Nº:   097/2014 SES/GO             </t>
  </si>
  <si>
    <t>VIGÊNCIA DO CONTRATO DE GESTÃO:      INÍCIO 07/08/2024      E      TÉRMINO  04/12/2027</t>
  </si>
  <si>
    <t>Competência: 09/2024</t>
  </si>
  <si>
    <t>5.1.12 Diárias</t>
  </si>
  <si>
    <t>5.1.13 Pensão Alimenticia</t>
  </si>
  <si>
    <t>5.1.14 Adiantamento</t>
  </si>
  <si>
    <t>5.1.15 Despesas com Viagens</t>
  </si>
  <si>
    <t>5.1.16 Despesas com Vale Transporte</t>
  </si>
  <si>
    <t>5.1.17 Despesas Bancárias</t>
  </si>
  <si>
    <t xml:space="preserve">5.1.18 Reembolso de Despesas (-) </t>
  </si>
  <si>
    <t>9.2.3 CEF  C/C 7220-6 CUSTEIO</t>
  </si>
  <si>
    <t>9.2.1 SAFRA C/C 254603-9 - CUSTEIO</t>
  </si>
  <si>
    <t>9.3.1 SAFRA C/C 254603-9 - CUSTEIO</t>
  </si>
  <si>
    <t xml:space="preserve">9.2.5 CEF  C/C 7222-2 INVESTIMENTO </t>
  </si>
  <si>
    <t>9.2.6 CEF  C/C 7223-0 RESCISÓRIO</t>
  </si>
  <si>
    <t>9.3.1 CEF C/C 7220-6 CUSTEIO</t>
  </si>
  <si>
    <t>9.3.2 CEF C/C 7223-0 - RESCISÓRIO</t>
  </si>
  <si>
    <t>9.3.3 CEF C/C 7222-2 INVESTIMENTO</t>
  </si>
  <si>
    <t>1.3.3 CEF AG. 0012 C/C 7223-0 FUNDO RESCISÓRIO</t>
  </si>
  <si>
    <t xml:space="preserve">9.3.4 BANCO SAFRA AG. 0115 C/C 256485-1 CUSTEIO </t>
  </si>
  <si>
    <t xml:space="preserve">2.1.1 Repasse - CEF C/C 7220-6 </t>
  </si>
  <si>
    <t xml:space="preserve">1.2.1 BANCO SAFRA C/C 254603-9 </t>
  </si>
  <si>
    <t>1.2.2 CEF AG. 0012 C/C 7220-6</t>
  </si>
  <si>
    <t>2.1 Repasse - CUSTEIO</t>
  </si>
  <si>
    <t>2.2.1 Repasse - CEF C/C 7222-2</t>
  </si>
  <si>
    <t>2.5 Outras entradas: RECUPERAÇÃO DE DESPESAS</t>
  </si>
  <si>
    <t>2.6 Aporte para Caixa</t>
  </si>
  <si>
    <t>2.7 Devolução do Saldo de Caixa</t>
  </si>
  <si>
    <t xml:space="preserve">2.8 Reembolso de Despesas </t>
  </si>
  <si>
    <t>Goiânia, 10 de setembro de 2024.</t>
  </si>
  <si>
    <t xml:space="preserve">1.3 Aplicações financeiras  </t>
  </si>
  <si>
    <t>1.3.4 CEF AG. 0012 C/C 7222-2 INVESTIMENTO</t>
  </si>
  <si>
    <t>2.3 Repasse -  C/C - RESCISÓRIO</t>
  </si>
  <si>
    <t>2.3.1 CEF  C/C 7223-0 RESCISÓRIO</t>
  </si>
  <si>
    <t>2.4 RENDIMENTO SOBRE APLICAÇÕES FINANCEIRAS</t>
  </si>
  <si>
    <t xml:space="preserve">2.4.1 Rendimento sobre Aplicação Financeiras - Safra C/C 254603 - 9 - CUSTEIO </t>
  </si>
  <si>
    <t xml:space="preserve">2.4.2 Rendimento sobre Aplicação Financeiras - Caixa Econômica C/C 7220-6 - CUSTEIO </t>
  </si>
  <si>
    <t xml:space="preserve">2.4.3 Rendimento sobre Aplicação Financeiras - Caixa Econômica  C/C 7222-2 - INVESTIMENTO </t>
  </si>
  <si>
    <t>1.2.3 CEF C/C 7222-2 INVESTIMENTO</t>
  </si>
  <si>
    <t>1.2.4 CEF C/C 7223-0 RESCISÓRIO</t>
  </si>
  <si>
    <t>CNPJ: 60.765.823/0090-05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</si>
</sst>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2F2F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44" fontId="5" fillId="0" borderId="0" applyFont="0" applyFill="0" applyBorder="0" applyAlignment="0" applyProtection="0"/>
  </cellStyleXfs>
  <cellXfs count="112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1" applyNumberFormat="1" applyFont="1" applyFill="1" applyBorder="1" applyAlignment="1" applyProtection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2" borderId="1" xfId="0" applyFill="1" applyBorder="1"/>
    <xf numFmtId="4" fontId="0" fillId="2" borderId="1" xfId="0" applyNumberFormat="1" applyFill="1" applyBorder="1" applyAlignment="1">
      <alignment horizontal="right"/>
    </xf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ill="1" applyBorder="1" applyAlignment="1">
      <alignment vertical="center" shrinkToFit="1"/>
    </xf>
    <xf numFmtId="4" fontId="0" fillId="0" borderId="1" xfId="0" applyNumberForma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44" fontId="0" fillId="0" borderId="1" xfId="0" applyNumberForma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0" fillId="8" borderId="1" xfId="0" applyFill="1" applyBorder="1" applyAlignment="1">
      <alignment vertical="center"/>
    </xf>
    <xf numFmtId="44" fontId="0" fillId="8" borderId="1" xfId="0" applyNumberForma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ill="1" applyBorder="1" applyAlignment="1">
      <alignment vertical="center"/>
    </xf>
    <xf numFmtId="44" fontId="0" fillId="2" borderId="4" xfId="0" applyNumberFormat="1" applyFill="1" applyBorder="1"/>
    <xf numFmtId="44" fontId="0" fillId="4" borderId="1" xfId="0" applyNumberFormat="1" applyFill="1" applyBorder="1" applyAlignment="1">
      <alignment vertical="top"/>
    </xf>
    <xf numFmtId="44" fontId="0" fillId="0" borderId="0" xfId="0" applyNumberFormat="1"/>
    <xf numFmtId="44" fontId="3" fillId="8" borderId="1" xfId="1" applyNumberFormat="1" applyFont="1" applyFill="1" applyBorder="1" applyAlignment="1" applyProtection="1">
      <alignment vertical="center"/>
    </xf>
    <xf numFmtId="44" fontId="9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9" fillId="0" borderId="0" xfId="0" applyFont="1"/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/>
    </xf>
    <xf numFmtId="44" fontId="3" fillId="7" borderId="1" xfId="0" applyNumberFormat="1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44" fontId="1" fillId="7" borderId="1" xfId="0" applyNumberFormat="1" applyFont="1" applyFill="1" applyBorder="1" applyAlignment="1">
      <alignment vertical="center"/>
    </xf>
    <xf numFmtId="44" fontId="1" fillId="8" borderId="1" xfId="0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44" fontId="4" fillId="8" borderId="1" xfId="0" applyNumberFormat="1" applyFont="1" applyFill="1" applyBorder="1" applyAlignment="1">
      <alignment vertical="center"/>
    </xf>
    <xf numFmtId="44" fontId="1" fillId="7" borderId="1" xfId="0" applyNumberFormat="1" applyFont="1" applyFill="1" applyBorder="1" applyAlignment="1">
      <alignment horizontal="right"/>
    </xf>
    <xf numFmtId="44" fontId="0" fillId="7" borderId="1" xfId="0" applyNumberFormat="1" applyFill="1" applyBorder="1" applyAlignment="1">
      <alignment vertical="center"/>
    </xf>
    <xf numFmtId="44" fontId="4" fillId="7" borderId="1" xfId="0" applyNumberFormat="1" applyFont="1" applyFill="1" applyBorder="1" applyAlignment="1">
      <alignment vertical="center"/>
    </xf>
    <xf numFmtId="44" fontId="0" fillId="8" borderId="1" xfId="0" applyNumberFormat="1" applyFill="1" applyBorder="1" applyAlignment="1">
      <alignment horizontal="right"/>
    </xf>
    <xf numFmtId="0" fontId="3" fillId="13" borderId="1" xfId="0" applyFont="1" applyFill="1" applyBorder="1" applyAlignment="1">
      <alignment vertical="center"/>
    </xf>
    <xf numFmtId="44" fontId="3" fillId="13" borderId="1" xfId="0" applyNumberFormat="1" applyFont="1" applyFill="1" applyBorder="1" applyAlignment="1">
      <alignment horizontal="right"/>
    </xf>
    <xf numFmtId="4" fontId="3" fillId="7" borderId="1" xfId="0" applyNumberFormat="1" applyFont="1" applyFill="1" applyBorder="1" applyAlignment="1">
      <alignment vertical="center" shrinkToFit="1"/>
    </xf>
    <xf numFmtId="44" fontId="3" fillId="13" borderId="1" xfId="1" applyNumberFormat="1" applyFont="1" applyFill="1" applyBorder="1" applyAlignment="1" applyProtection="1">
      <alignment vertical="center"/>
    </xf>
    <xf numFmtId="0" fontId="0" fillId="13" borderId="0" xfId="0" applyFill="1"/>
    <xf numFmtId="44" fontId="0" fillId="13" borderId="4" xfId="0" applyNumberFormat="1" applyFill="1" applyBorder="1" applyAlignment="1">
      <alignment horizontal="center"/>
    </xf>
    <xf numFmtId="0" fontId="0" fillId="13" borderId="1" xfId="0" applyFill="1" applyBorder="1" applyAlignment="1">
      <alignment vertical="top"/>
    </xf>
    <xf numFmtId="44" fontId="10" fillId="0" borderId="1" xfId="0" applyNumberFormat="1" applyFont="1" applyBorder="1" applyAlignment="1">
      <alignment vertical="center"/>
    </xf>
    <xf numFmtId="44" fontId="10" fillId="13" borderId="1" xfId="0" applyNumberFormat="1" applyFont="1" applyFill="1" applyBorder="1" applyAlignment="1">
      <alignment horizontal="right"/>
    </xf>
    <xf numFmtId="4" fontId="1" fillId="14" borderId="1" xfId="0" applyNumberFormat="1" applyFont="1" applyFill="1" applyBorder="1" applyAlignment="1">
      <alignment horizontal="right"/>
    </xf>
    <xf numFmtId="44" fontId="0" fillId="8" borderId="1" xfId="2" applyFont="1" applyFill="1" applyBorder="1" applyAlignment="1" applyProtection="1">
      <alignment vertical="center"/>
    </xf>
    <xf numFmtId="44" fontId="0" fillId="0" borderId="1" xfId="2" applyFont="1" applyBorder="1"/>
    <xf numFmtId="4" fontId="1" fillId="8" borderId="1" xfId="0" applyNumberFormat="1" applyFont="1" applyFill="1" applyBorder="1" applyAlignment="1">
      <alignment horizontal="right"/>
    </xf>
    <xf numFmtId="44" fontId="3" fillId="8" borderId="1" xfId="0" applyNumberFormat="1" applyFont="1" applyFill="1" applyBorder="1" applyAlignment="1">
      <alignment vertical="center"/>
    </xf>
    <xf numFmtId="0" fontId="11" fillId="0" borderId="0" xfId="0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8" fillId="12" borderId="5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4896970</xdr:colOff>
      <xdr:row>0</xdr:row>
      <xdr:rowOff>0</xdr:rowOff>
    </xdr:from>
    <xdr:to>
      <xdr:col>0</xdr:col>
      <xdr:colOff>6954369</xdr:colOff>
      <xdr:row>1</xdr:row>
      <xdr:rowOff>32084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4896970" y="0"/>
          <a:ext cx="2057399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5550" cy="971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4896970</xdr:colOff>
      <xdr:row>0</xdr:row>
      <xdr:rowOff>0</xdr:rowOff>
    </xdr:from>
    <xdr:to>
      <xdr:col>0</xdr:col>
      <xdr:colOff>6954369</xdr:colOff>
      <xdr:row>1</xdr:row>
      <xdr:rowOff>32084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661C47D-4F99-45AF-B894-97FD5E4AB99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4896970" y="0"/>
          <a:ext cx="2057399" cy="917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1C8B66-8D32-4333-90E4-2DB9E59A5AA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3692" cy="9774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C155"/>
  <sheetViews>
    <sheetView showGridLines="0" tabSelected="1" view="pageBreakPreview" zoomScale="70" zoomScaleNormal="70" zoomScaleSheetLayoutView="70" zoomScalePageLayoutView="70" workbookViewId="0">
      <selection activeCell="A17" sqref="A17"/>
    </sheetView>
  </sheetViews>
  <sheetFormatPr defaultColWidth="41.7109375" defaultRowHeight="15" x14ac:dyDescent="0.25"/>
  <cols>
    <col min="1" max="1" width="108.42578125" customWidth="1"/>
    <col min="2" max="2" width="39.5703125" customWidth="1"/>
  </cols>
  <sheetData>
    <row r="1" spans="1:3" s="39" customFormat="1" ht="69.75" customHeight="1" x14ac:dyDescent="0.25">
      <c r="A1" s="100"/>
      <c r="B1" s="100"/>
    </row>
    <row r="2" spans="1:3" s="39" customFormat="1" ht="15" customHeight="1" x14ac:dyDescent="0.25">
      <c r="A2" s="105" t="s">
        <v>51</v>
      </c>
      <c r="B2" s="106"/>
    </row>
    <row r="3" spans="1:3" s="39" customFormat="1" ht="15" customHeight="1" x14ac:dyDescent="0.25">
      <c r="A3" s="107"/>
      <c r="B3" s="108"/>
    </row>
    <row r="4" spans="1:3" s="39" customFormat="1" ht="15" customHeight="1" x14ac:dyDescent="0.25">
      <c r="A4" s="109"/>
      <c r="B4" s="110"/>
    </row>
    <row r="5" spans="1:3" ht="23.25" customHeight="1" x14ac:dyDescent="0.25">
      <c r="A5" s="101" t="s">
        <v>47</v>
      </c>
      <c r="B5" s="101"/>
      <c r="C5" s="66"/>
    </row>
    <row r="6" spans="1:3" ht="23.25" customHeight="1" x14ac:dyDescent="0.25">
      <c r="A6" s="101"/>
      <c r="B6" s="101"/>
      <c r="C6" s="66"/>
    </row>
    <row r="7" spans="1:3" x14ac:dyDescent="0.25">
      <c r="A7" s="103" t="s">
        <v>82</v>
      </c>
      <c r="B7" s="103"/>
      <c r="C7" s="67"/>
    </row>
    <row r="8" spans="1:3" x14ac:dyDescent="0.25">
      <c r="A8" s="47" t="s">
        <v>83</v>
      </c>
      <c r="B8" s="41"/>
      <c r="C8" s="67"/>
    </row>
    <row r="9" spans="1:3" x14ac:dyDescent="0.25">
      <c r="A9" s="104" t="s">
        <v>84</v>
      </c>
      <c r="B9" s="104"/>
    </row>
    <row r="10" spans="1:3" x14ac:dyDescent="0.25">
      <c r="A10" s="37" t="s">
        <v>159</v>
      </c>
      <c r="B10" s="41"/>
      <c r="C10" s="67"/>
    </row>
    <row r="11" spans="1:3" x14ac:dyDescent="0.25">
      <c r="A11" s="104" t="s">
        <v>86</v>
      </c>
      <c r="B11" s="104"/>
      <c r="C11" s="67"/>
    </row>
    <row r="12" spans="1:3" x14ac:dyDescent="0.25">
      <c r="A12" s="40" t="s">
        <v>87</v>
      </c>
      <c r="B12" s="41"/>
      <c r="C12" s="67"/>
    </row>
    <row r="13" spans="1:3" x14ac:dyDescent="0.25">
      <c r="A13" s="40" t="s">
        <v>119</v>
      </c>
      <c r="B13" s="38"/>
      <c r="C13" s="67"/>
    </row>
    <row r="14" spans="1:3" x14ac:dyDescent="0.25">
      <c r="A14" s="40" t="s">
        <v>120</v>
      </c>
      <c r="B14" s="38"/>
      <c r="C14" s="67"/>
    </row>
    <row r="15" spans="1:3" s="69" customFormat="1" x14ac:dyDescent="0.25">
      <c r="A15" s="37" t="s">
        <v>48</v>
      </c>
      <c r="B15" s="97">
        <v>21322433.059999999</v>
      </c>
      <c r="C15" s="68"/>
    </row>
    <row r="16" spans="1:3" s="69" customFormat="1" x14ac:dyDescent="0.25">
      <c r="A16" s="37" t="s">
        <v>49</v>
      </c>
      <c r="B16" s="38">
        <v>0</v>
      </c>
      <c r="C16" s="68"/>
    </row>
    <row r="17" spans="1:3" s="69" customFormat="1" x14ac:dyDescent="0.25">
      <c r="A17" s="37"/>
      <c r="B17" s="38"/>
      <c r="C17" s="68"/>
    </row>
    <row r="18" spans="1:3" s="69" customFormat="1" ht="26.25" x14ac:dyDescent="0.25">
      <c r="A18" s="111" t="s">
        <v>50</v>
      </c>
      <c r="B18" s="111"/>
      <c r="C18" s="68"/>
    </row>
    <row r="19" spans="1:3" ht="14.25" customHeight="1" x14ac:dyDescent="0.25">
      <c r="A19" s="15" t="s">
        <v>121</v>
      </c>
      <c r="B19" s="16" t="s">
        <v>52</v>
      </c>
    </row>
    <row r="20" spans="1:3" x14ac:dyDescent="0.25">
      <c r="A20" s="13" t="s">
        <v>0</v>
      </c>
      <c r="B20" s="14">
        <f>B21+B22+B27</f>
        <v>34725314.829999998</v>
      </c>
    </row>
    <row r="21" spans="1:3" x14ac:dyDescent="0.25">
      <c r="A21" s="42" t="s">
        <v>1</v>
      </c>
      <c r="B21" s="43">
        <v>0</v>
      </c>
    </row>
    <row r="22" spans="1:3" x14ac:dyDescent="0.25">
      <c r="A22" s="42" t="s">
        <v>2</v>
      </c>
      <c r="B22" s="43">
        <f>SUM(B23:B24)</f>
        <v>171059.61</v>
      </c>
    </row>
    <row r="23" spans="1:3" x14ac:dyDescent="0.25">
      <c r="A23" s="45" t="s">
        <v>140</v>
      </c>
      <c r="B23" s="17">
        <v>18839.52</v>
      </c>
    </row>
    <row r="24" spans="1:3" x14ac:dyDescent="0.25">
      <c r="A24" s="45" t="s">
        <v>141</v>
      </c>
      <c r="B24" s="17">
        <v>152220.09</v>
      </c>
    </row>
    <row r="25" spans="1:3" x14ac:dyDescent="0.25">
      <c r="A25" s="45" t="s">
        <v>157</v>
      </c>
      <c r="B25" s="17"/>
    </row>
    <row r="26" spans="1:3" x14ac:dyDescent="0.25">
      <c r="A26" s="45" t="s">
        <v>158</v>
      </c>
      <c r="B26" s="17"/>
    </row>
    <row r="27" spans="1:3" x14ac:dyDescent="0.25">
      <c r="A27" s="42" t="s">
        <v>149</v>
      </c>
      <c r="B27" s="43">
        <f>SUM(B28:B29)</f>
        <v>34554255.219999999</v>
      </c>
    </row>
    <row r="28" spans="1:3" x14ac:dyDescent="0.25">
      <c r="A28" s="44" t="s">
        <v>112</v>
      </c>
      <c r="B28" s="17">
        <v>17496317.719999999</v>
      </c>
      <c r="C28" s="63"/>
    </row>
    <row r="29" spans="1:3" x14ac:dyDescent="0.25">
      <c r="A29" s="44" t="s">
        <v>118</v>
      </c>
      <c r="B29" s="17">
        <v>17057937.5</v>
      </c>
      <c r="C29" s="63"/>
    </row>
    <row r="30" spans="1:3" x14ac:dyDescent="0.25">
      <c r="A30" s="44" t="s">
        <v>137</v>
      </c>
      <c r="B30" s="17">
        <v>0</v>
      </c>
      <c r="C30" s="63"/>
    </row>
    <row r="31" spans="1:3" x14ac:dyDescent="0.25">
      <c r="A31" s="44" t="s">
        <v>150</v>
      </c>
      <c r="B31" s="17">
        <v>0</v>
      </c>
      <c r="C31" s="63"/>
    </row>
    <row r="32" spans="1:3" x14ac:dyDescent="0.25">
      <c r="A32" s="2" t="s">
        <v>8</v>
      </c>
      <c r="B32" s="19">
        <f>(B21+B22+B27)</f>
        <v>34725314.829999998</v>
      </c>
    </row>
    <row r="33" spans="1:2" x14ac:dyDescent="0.25">
      <c r="A33" s="45"/>
      <c r="B33" s="18"/>
    </row>
    <row r="34" spans="1:2" x14ac:dyDescent="0.25">
      <c r="A34" s="1" t="s">
        <v>3</v>
      </c>
      <c r="B34" s="29">
        <f>B35+B38+B40+B42+B46+B49</f>
        <v>23349999.430000003</v>
      </c>
    </row>
    <row r="35" spans="1:2" x14ac:dyDescent="0.25">
      <c r="A35" s="46" t="s">
        <v>142</v>
      </c>
      <c r="B35" s="21">
        <f>SUM(B36:B37)</f>
        <v>21204109.879999999</v>
      </c>
    </row>
    <row r="36" spans="1:2" x14ac:dyDescent="0.25">
      <c r="A36" s="45" t="s">
        <v>139</v>
      </c>
      <c r="B36" s="48">
        <f>21022433.06+44072.47</f>
        <v>21066505.529999997</v>
      </c>
    </row>
    <row r="37" spans="1:2" x14ac:dyDescent="0.25">
      <c r="A37" s="45" t="s">
        <v>102</v>
      </c>
      <c r="B37" s="48">
        <v>137604.35</v>
      </c>
    </row>
    <row r="38" spans="1:2" ht="13.5" customHeight="1" x14ac:dyDescent="0.25">
      <c r="A38" s="46" t="s">
        <v>100</v>
      </c>
      <c r="B38" s="21">
        <f>SUM(B39:B39)</f>
        <v>1290400</v>
      </c>
    </row>
    <row r="39" spans="1:2" x14ac:dyDescent="0.25">
      <c r="A39" s="45" t="s">
        <v>143</v>
      </c>
      <c r="B39" s="48">
        <f>80400+1210000</f>
        <v>1290400</v>
      </c>
    </row>
    <row r="40" spans="1:2" x14ac:dyDescent="0.25">
      <c r="A40" s="46" t="s">
        <v>151</v>
      </c>
      <c r="B40" s="21">
        <f>B41</f>
        <v>192817.12</v>
      </c>
    </row>
    <row r="41" spans="1:2" s="99" customFormat="1" x14ac:dyDescent="0.25">
      <c r="A41" s="45" t="s">
        <v>152</v>
      </c>
      <c r="B41" s="48">
        <v>192817.12</v>
      </c>
    </row>
    <row r="42" spans="1:2" x14ac:dyDescent="0.25">
      <c r="A42" s="46" t="s">
        <v>153</v>
      </c>
      <c r="B42" s="98">
        <f>SUM(B43,B45,B44)</f>
        <v>341899.18999999994</v>
      </c>
    </row>
    <row r="43" spans="1:2" x14ac:dyDescent="0.25">
      <c r="A43" s="47" t="s">
        <v>154</v>
      </c>
      <c r="B43" s="48">
        <f>55477.65+5.87</f>
        <v>55483.520000000004</v>
      </c>
    </row>
    <row r="44" spans="1:2" x14ac:dyDescent="0.25">
      <c r="A44" s="47" t="s">
        <v>155</v>
      </c>
      <c r="B44" s="48">
        <f>284465.62+3.35</f>
        <v>284468.96999999997</v>
      </c>
    </row>
    <row r="45" spans="1:2" x14ac:dyDescent="0.25">
      <c r="A45" s="47" t="s">
        <v>156</v>
      </c>
      <c r="B45" s="48">
        <v>1946.7</v>
      </c>
    </row>
    <row r="46" spans="1:2" x14ac:dyDescent="0.25">
      <c r="A46" s="5" t="s">
        <v>144</v>
      </c>
      <c r="B46" s="27">
        <v>105432.28</v>
      </c>
    </row>
    <row r="47" spans="1:2" x14ac:dyDescent="0.25">
      <c r="A47" s="5" t="s">
        <v>145</v>
      </c>
      <c r="B47" s="21">
        <v>0</v>
      </c>
    </row>
    <row r="48" spans="1:2" x14ac:dyDescent="0.25">
      <c r="A48" s="5" t="s">
        <v>146</v>
      </c>
      <c r="B48" s="27">
        <v>0</v>
      </c>
    </row>
    <row r="49" spans="1:2" x14ac:dyDescent="0.25">
      <c r="A49" s="5" t="s">
        <v>147</v>
      </c>
      <c r="B49" s="21">
        <v>215340.96</v>
      </c>
    </row>
    <row r="50" spans="1:2" x14ac:dyDescent="0.25">
      <c r="A50" s="3" t="s">
        <v>62</v>
      </c>
      <c r="B50" s="20">
        <f>SUM(B35+B38+B40+B42+B46+B47+B48+B49)</f>
        <v>23349999.430000003</v>
      </c>
    </row>
    <row r="51" spans="1:2" x14ac:dyDescent="0.25">
      <c r="A51" s="3"/>
      <c r="B51" s="20"/>
    </row>
    <row r="52" spans="1:2" x14ac:dyDescent="0.25">
      <c r="A52" s="4" t="s">
        <v>9</v>
      </c>
      <c r="B52" s="49">
        <f>SUM(B53+B58)</f>
        <v>30450000</v>
      </c>
    </row>
    <row r="53" spans="1:2" x14ac:dyDescent="0.25">
      <c r="A53" s="12" t="s">
        <v>11</v>
      </c>
      <c r="B53" s="50">
        <f>SUM(B54:B55)</f>
        <v>30450000</v>
      </c>
    </row>
    <row r="54" spans="1:2" x14ac:dyDescent="0.25">
      <c r="A54" s="51" t="s">
        <v>76</v>
      </c>
      <c r="B54" s="78">
        <v>30450000</v>
      </c>
    </row>
    <row r="55" spans="1:2" x14ac:dyDescent="0.25">
      <c r="A55" s="51" t="s">
        <v>113</v>
      </c>
      <c r="B55" s="58">
        <v>0</v>
      </c>
    </row>
    <row r="56" spans="1:2" x14ac:dyDescent="0.25">
      <c r="A56" s="51" t="s">
        <v>114</v>
      </c>
      <c r="B56" s="58">
        <v>0</v>
      </c>
    </row>
    <row r="57" spans="1:2" x14ac:dyDescent="0.25">
      <c r="A57" s="51" t="s">
        <v>115</v>
      </c>
      <c r="B57" s="58">
        <v>0</v>
      </c>
    </row>
    <row r="58" spans="1:2" x14ac:dyDescent="0.25">
      <c r="A58" s="46" t="s">
        <v>70</v>
      </c>
      <c r="B58" s="19">
        <f>SUM(B59)</f>
        <v>0</v>
      </c>
    </row>
    <row r="59" spans="1:2" x14ac:dyDescent="0.25">
      <c r="A59" s="51" t="s">
        <v>101</v>
      </c>
      <c r="B59" s="58">
        <v>0</v>
      </c>
    </row>
    <row r="60" spans="1:2" x14ac:dyDescent="0.25">
      <c r="A60" s="3" t="s">
        <v>97</v>
      </c>
      <c r="B60" s="21">
        <f>B53+B59</f>
        <v>30450000</v>
      </c>
    </row>
    <row r="61" spans="1:2" x14ac:dyDescent="0.25">
      <c r="A61" s="3"/>
      <c r="B61" s="20"/>
    </row>
    <row r="62" spans="1:2" x14ac:dyDescent="0.25">
      <c r="A62" s="52" t="s">
        <v>10</v>
      </c>
      <c r="B62" s="22">
        <f>(B50+B60)</f>
        <v>53799999.430000007</v>
      </c>
    </row>
    <row r="63" spans="1:2" x14ac:dyDescent="0.25">
      <c r="A63" s="53"/>
      <c r="B63" s="30"/>
    </row>
    <row r="64" spans="1:2" x14ac:dyDescent="0.25">
      <c r="A64" s="6" t="s">
        <v>12</v>
      </c>
      <c r="B64" s="31"/>
    </row>
    <row r="65" spans="1:2" x14ac:dyDescent="0.25">
      <c r="A65" s="11" t="s">
        <v>13</v>
      </c>
      <c r="B65" s="54">
        <f>SUM(B66:B67)</f>
        <v>22384000</v>
      </c>
    </row>
    <row r="66" spans="1:2" x14ac:dyDescent="0.25">
      <c r="A66" s="47" t="s">
        <v>78</v>
      </c>
      <c r="B66" s="23">
        <v>0</v>
      </c>
    </row>
    <row r="67" spans="1:2" x14ac:dyDescent="0.25">
      <c r="A67" s="47" t="s">
        <v>94</v>
      </c>
      <c r="B67" s="23">
        <v>22384000</v>
      </c>
    </row>
    <row r="68" spans="1:2" x14ac:dyDescent="0.25">
      <c r="A68" s="47" t="s">
        <v>116</v>
      </c>
      <c r="B68" s="23">
        <v>0</v>
      </c>
    </row>
    <row r="69" spans="1:2" x14ac:dyDescent="0.25">
      <c r="A69" s="47" t="s">
        <v>117</v>
      </c>
      <c r="B69" s="23">
        <v>0</v>
      </c>
    </row>
    <row r="70" spans="1:2" x14ac:dyDescent="0.25">
      <c r="A70" s="5" t="s">
        <v>71</v>
      </c>
      <c r="B70" s="25">
        <f>B71</f>
        <v>0</v>
      </c>
    </row>
    <row r="71" spans="1:2" x14ac:dyDescent="0.25">
      <c r="A71" s="47" t="s">
        <v>95</v>
      </c>
      <c r="B71" s="23">
        <v>0</v>
      </c>
    </row>
    <row r="72" spans="1:2" x14ac:dyDescent="0.25">
      <c r="A72" s="12" t="s">
        <v>98</v>
      </c>
      <c r="B72" s="24">
        <f>B65+B70</f>
        <v>22384000</v>
      </c>
    </row>
    <row r="73" spans="1:2" x14ac:dyDescent="0.25">
      <c r="A73" s="55" t="s">
        <v>53</v>
      </c>
      <c r="B73" s="26">
        <f>B66+B68</f>
        <v>0</v>
      </c>
    </row>
    <row r="74" spans="1:2" x14ac:dyDescent="0.25">
      <c r="A74" s="55" t="s">
        <v>54</v>
      </c>
      <c r="B74" s="26">
        <f>B60+B69</f>
        <v>30450000</v>
      </c>
    </row>
    <row r="75" spans="1:2" x14ac:dyDescent="0.25">
      <c r="A75" s="55" t="s">
        <v>55</v>
      </c>
      <c r="B75" s="26">
        <v>0</v>
      </c>
    </row>
    <row r="76" spans="1:2" x14ac:dyDescent="0.25">
      <c r="A76" s="3" t="s">
        <v>14</v>
      </c>
      <c r="B76" s="20">
        <f>B72-B73-B74-B75</f>
        <v>-8066000</v>
      </c>
    </row>
    <row r="77" spans="1:2" x14ac:dyDescent="0.25">
      <c r="A77" s="3"/>
      <c r="B77" s="20"/>
    </row>
    <row r="78" spans="1:2" x14ac:dyDescent="0.25">
      <c r="A78" s="4" t="s">
        <v>16</v>
      </c>
      <c r="B78" s="32"/>
    </row>
    <row r="79" spans="1:2" ht="15.75" customHeight="1" x14ac:dyDescent="0.25">
      <c r="A79" s="4" t="s">
        <v>15</v>
      </c>
      <c r="B79" s="33"/>
    </row>
    <row r="80" spans="1:2" ht="15.75" customHeight="1" x14ac:dyDescent="0.25">
      <c r="A80" s="71" t="s">
        <v>17</v>
      </c>
      <c r="B80" s="58">
        <v>4519182.7300000004</v>
      </c>
    </row>
    <row r="81" spans="1:2" ht="15.75" customHeight="1" x14ac:dyDescent="0.25">
      <c r="A81" s="72" t="s">
        <v>18</v>
      </c>
      <c r="B81" s="58">
        <v>11188074.16</v>
      </c>
    </row>
    <row r="82" spans="1:2" x14ac:dyDescent="0.25">
      <c r="A82" s="72" t="s">
        <v>19</v>
      </c>
      <c r="B82" s="58">
        <v>7236148.96</v>
      </c>
    </row>
    <row r="83" spans="1:2" x14ac:dyDescent="0.25">
      <c r="A83" s="71" t="s">
        <v>41</v>
      </c>
      <c r="B83" s="58">
        <v>293706.75</v>
      </c>
    </row>
    <row r="84" spans="1:2" x14ac:dyDescent="0.25">
      <c r="A84" s="71" t="s">
        <v>43</v>
      </c>
      <c r="B84" s="58">
        <v>0</v>
      </c>
    </row>
    <row r="85" spans="1:2" x14ac:dyDescent="0.25">
      <c r="A85" s="71" t="s">
        <v>44</v>
      </c>
      <c r="B85" s="58">
        <v>0</v>
      </c>
    </row>
    <row r="86" spans="1:2" s="56" customFormat="1" x14ac:dyDescent="0.25">
      <c r="A86" s="73" t="s">
        <v>35</v>
      </c>
      <c r="B86" s="58">
        <v>1035518.94</v>
      </c>
    </row>
    <row r="87" spans="1:2" s="56" customFormat="1" x14ac:dyDescent="0.25">
      <c r="A87" s="73" t="s">
        <v>36</v>
      </c>
      <c r="B87" s="58">
        <v>15876.51</v>
      </c>
    </row>
    <row r="88" spans="1:2" x14ac:dyDescent="0.25">
      <c r="A88" s="73" t="s">
        <v>45</v>
      </c>
      <c r="B88" s="58">
        <v>736258.44</v>
      </c>
    </row>
    <row r="89" spans="1:2" x14ac:dyDescent="0.25">
      <c r="A89" s="73" t="s">
        <v>46</v>
      </c>
      <c r="B89" s="58">
        <v>171322.48</v>
      </c>
    </row>
    <row r="90" spans="1:2" x14ac:dyDescent="0.25">
      <c r="A90" s="73" t="s">
        <v>42</v>
      </c>
      <c r="B90" s="58">
        <v>179429.89</v>
      </c>
    </row>
    <row r="91" spans="1:2" x14ac:dyDescent="0.25">
      <c r="A91" s="73" t="s">
        <v>122</v>
      </c>
      <c r="B91" s="58">
        <v>31805</v>
      </c>
    </row>
    <row r="92" spans="1:2" x14ac:dyDescent="0.25">
      <c r="A92" s="73" t="s">
        <v>123</v>
      </c>
      <c r="B92" s="58">
        <v>2938.32</v>
      </c>
    </row>
    <row r="93" spans="1:2" x14ac:dyDescent="0.25">
      <c r="A93" s="73" t="s">
        <v>124</v>
      </c>
      <c r="B93" s="58">
        <v>64263.55</v>
      </c>
    </row>
    <row r="94" spans="1:2" x14ac:dyDescent="0.25">
      <c r="A94" s="73" t="s">
        <v>125</v>
      </c>
      <c r="B94" s="58">
        <v>70988.77</v>
      </c>
    </row>
    <row r="95" spans="1:2" x14ac:dyDescent="0.25">
      <c r="A95" s="73" t="s">
        <v>126</v>
      </c>
      <c r="B95" s="58">
        <v>71445.289999999994</v>
      </c>
    </row>
    <row r="96" spans="1:2" x14ac:dyDescent="0.25">
      <c r="A96" s="73" t="s">
        <v>127</v>
      </c>
      <c r="B96" s="58">
        <v>0</v>
      </c>
    </row>
    <row r="97" spans="1:2" x14ac:dyDescent="0.25">
      <c r="A97" s="73" t="s">
        <v>128</v>
      </c>
      <c r="B97" s="58">
        <v>2637</v>
      </c>
    </row>
    <row r="98" spans="1:2" x14ac:dyDescent="0.25">
      <c r="A98" s="74" t="s">
        <v>89</v>
      </c>
      <c r="B98" s="75">
        <f>SUM(B80:B97)</f>
        <v>25619596.790000007</v>
      </c>
    </row>
    <row r="99" spans="1:2" hidden="1" x14ac:dyDescent="0.25">
      <c r="A99" s="3"/>
      <c r="B99" s="20"/>
    </row>
    <row r="100" spans="1:2" x14ac:dyDescent="0.25">
      <c r="A100" s="10" t="s">
        <v>21</v>
      </c>
      <c r="B100" s="34"/>
    </row>
    <row r="101" spans="1:2" s="9" customFormat="1" x14ac:dyDescent="0.25">
      <c r="A101" s="57" t="s">
        <v>22</v>
      </c>
      <c r="B101" s="58">
        <v>22384000</v>
      </c>
    </row>
    <row r="102" spans="1:2" s="9" customFormat="1" x14ac:dyDescent="0.25">
      <c r="A102" s="76" t="s">
        <v>23</v>
      </c>
      <c r="B102" s="77">
        <v>0</v>
      </c>
    </row>
    <row r="103" spans="1:2" s="9" customFormat="1" x14ac:dyDescent="0.25">
      <c r="A103" s="76" t="s">
        <v>37</v>
      </c>
      <c r="B103" s="78">
        <v>0</v>
      </c>
    </row>
    <row r="104" spans="1:2" s="9" customFormat="1" x14ac:dyDescent="0.25">
      <c r="A104" s="59" t="s">
        <v>40</v>
      </c>
      <c r="B104" s="78">
        <v>0</v>
      </c>
    </row>
    <row r="105" spans="1:2" s="9" customFormat="1" x14ac:dyDescent="0.25">
      <c r="A105" s="79" t="s">
        <v>24</v>
      </c>
      <c r="B105" s="80">
        <f t="shared" ref="B105" si="0">B101+B102+B103+B104</f>
        <v>22384000</v>
      </c>
    </row>
    <row r="106" spans="1:2" s="9" customFormat="1" x14ac:dyDescent="0.25">
      <c r="A106" s="79" t="s">
        <v>20</v>
      </c>
      <c r="B106" s="64">
        <f>(B32+B50)-(B75+B98+B102+B103+B104)</f>
        <v>32455717.469999999</v>
      </c>
    </row>
    <row r="107" spans="1:2" hidden="1" x14ac:dyDescent="0.25">
      <c r="A107" s="79"/>
      <c r="B107" s="81"/>
    </row>
    <row r="108" spans="1:2" hidden="1" x14ac:dyDescent="0.25">
      <c r="A108" s="5"/>
      <c r="B108" s="60"/>
    </row>
    <row r="109" spans="1:2" x14ac:dyDescent="0.25">
      <c r="A109" s="4" t="s">
        <v>63</v>
      </c>
      <c r="B109" s="33"/>
    </row>
    <row r="110" spans="1:2" x14ac:dyDescent="0.25">
      <c r="A110" s="71" t="s">
        <v>64</v>
      </c>
      <c r="B110" s="58">
        <v>0</v>
      </c>
    </row>
    <row r="111" spans="1:2" x14ac:dyDescent="0.25">
      <c r="A111" s="71" t="s">
        <v>65</v>
      </c>
      <c r="B111" s="58">
        <v>0</v>
      </c>
    </row>
    <row r="112" spans="1:2" x14ac:dyDescent="0.25">
      <c r="A112" s="73" t="s">
        <v>66</v>
      </c>
      <c r="B112" s="82">
        <v>0</v>
      </c>
    </row>
    <row r="113" spans="1:2" x14ac:dyDescent="0.25">
      <c r="A113" s="73" t="s">
        <v>67</v>
      </c>
      <c r="B113" s="82">
        <v>0</v>
      </c>
    </row>
    <row r="114" spans="1:2" x14ac:dyDescent="0.25">
      <c r="A114" s="79" t="s">
        <v>68</v>
      </c>
      <c r="B114" s="83">
        <f t="shared" ref="B114" si="1">B110+B111+B112+B113</f>
        <v>0</v>
      </c>
    </row>
    <row r="115" spans="1:2" ht="14.25" customHeight="1" x14ac:dyDescent="0.25">
      <c r="A115" s="79" t="s">
        <v>25</v>
      </c>
      <c r="B115" s="83">
        <v>0</v>
      </c>
    </row>
    <row r="116" spans="1:2" ht="14.25" hidden="1" customHeight="1" x14ac:dyDescent="0.25">
      <c r="A116" s="79"/>
      <c r="B116" s="83"/>
    </row>
    <row r="117" spans="1:2" hidden="1" x14ac:dyDescent="0.25">
      <c r="A117" s="79"/>
      <c r="B117" s="78"/>
    </row>
    <row r="118" spans="1:2" x14ac:dyDescent="0.25">
      <c r="A118" s="6" t="s">
        <v>26</v>
      </c>
      <c r="B118" s="31"/>
    </row>
    <row r="119" spans="1:2" x14ac:dyDescent="0.25">
      <c r="A119" s="71" t="s">
        <v>27</v>
      </c>
      <c r="B119" s="78">
        <v>0</v>
      </c>
    </row>
    <row r="120" spans="1:2" x14ac:dyDescent="0.25">
      <c r="A120" s="71" t="s">
        <v>38</v>
      </c>
      <c r="B120" s="84">
        <v>0</v>
      </c>
    </row>
    <row r="121" spans="1:2" x14ac:dyDescent="0.25">
      <c r="A121" s="85" t="s">
        <v>28</v>
      </c>
      <c r="B121" s="86">
        <f t="shared" ref="B121" si="2">B119+B120</f>
        <v>0</v>
      </c>
    </row>
    <row r="122" spans="1:2" s="56" customFormat="1" x14ac:dyDescent="0.25">
      <c r="A122" s="5"/>
      <c r="B122" s="61"/>
    </row>
    <row r="123" spans="1:2" x14ac:dyDescent="0.25">
      <c r="A123" s="1" t="s">
        <v>110</v>
      </c>
      <c r="B123" s="35"/>
    </row>
    <row r="124" spans="1:2" x14ac:dyDescent="0.25">
      <c r="A124" s="44" t="s">
        <v>110</v>
      </c>
      <c r="B124" s="17">
        <v>0</v>
      </c>
    </row>
    <row r="125" spans="1:2" x14ac:dyDescent="0.25">
      <c r="A125" s="87" t="s">
        <v>30</v>
      </c>
      <c r="B125" s="64">
        <f>SUM(B126:B129)</f>
        <v>354892.64</v>
      </c>
    </row>
    <row r="126" spans="1:2" x14ac:dyDescent="0.25">
      <c r="A126" s="44" t="s">
        <v>130</v>
      </c>
      <c r="B126" s="17">
        <v>8669.4500000000007</v>
      </c>
    </row>
    <row r="127" spans="1:2" x14ac:dyDescent="0.25">
      <c r="A127" s="44" t="s">
        <v>129</v>
      </c>
      <c r="B127" s="17">
        <v>148461.47</v>
      </c>
    </row>
    <row r="128" spans="1:2" x14ac:dyDescent="0.25">
      <c r="A128" s="44" t="s">
        <v>132</v>
      </c>
      <c r="B128" s="17">
        <v>4944.6000000000004</v>
      </c>
    </row>
    <row r="129" spans="1:3" x14ac:dyDescent="0.25">
      <c r="A129" s="44" t="s">
        <v>133</v>
      </c>
      <c r="B129" s="17">
        <v>192817.12</v>
      </c>
    </row>
    <row r="130" spans="1:3" x14ac:dyDescent="0.25">
      <c r="A130" s="87" t="s">
        <v>39</v>
      </c>
      <c r="B130" s="64">
        <f>SUM(B131:B134)</f>
        <v>26830145.190000001</v>
      </c>
      <c r="C130" s="63"/>
    </row>
    <row r="131" spans="1:3" x14ac:dyDescent="0.25">
      <c r="A131" s="44" t="s">
        <v>131</v>
      </c>
      <c r="B131" s="17">
        <v>85795.37</v>
      </c>
    </row>
    <row r="132" spans="1:3" x14ac:dyDescent="0.25">
      <c r="A132" s="44" t="s">
        <v>134</v>
      </c>
      <c r="B132" s="96">
        <v>25532403.120000001</v>
      </c>
    </row>
    <row r="133" spans="1:3" x14ac:dyDescent="0.25">
      <c r="A133" s="44" t="s">
        <v>135</v>
      </c>
      <c r="B133" s="95">
        <v>0</v>
      </c>
      <c r="C133" s="63"/>
    </row>
    <row r="134" spans="1:3" x14ac:dyDescent="0.25">
      <c r="A134" s="44" t="s">
        <v>136</v>
      </c>
      <c r="B134" s="95">
        <v>1211946.7</v>
      </c>
    </row>
    <row r="135" spans="1:3" x14ac:dyDescent="0.25">
      <c r="A135" s="44" t="s">
        <v>138</v>
      </c>
      <c r="B135" s="95">
        <v>5270679.6399999997</v>
      </c>
    </row>
    <row r="136" spans="1:3" x14ac:dyDescent="0.25">
      <c r="A136" s="7" t="s">
        <v>56</v>
      </c>
      <c r="B136" s="28">
        <f>(B32+B50)-(B75+B98+B102+B103+B104+B121)</f>
        <v>32455717.469999999</v>
      </c>
    </row>
    <row r="137" spans="1:3" x14ac:dyDescent="0.25">
      <c r="A137" s="89" t="s">
        <v>4</v>
      </c>
      <c r="B137" s="90"/>
    </row>
    <row r="138" spans="1:3" x14ac:dyDescent="0.25">
      <c r="A138" s="8" t="s">
        <v>31</v>
      </c>
      <c r="B138" s="62"/>
    </row>
    <row r="139" spans="1:3" hidden="1" x14ac:dyDescent="0.25">
      <c r="A139" s="91" t="s">
        <v>32</v>
      </c>
      <c r="B139" s="88">
        <v>0</v>
      </c>
    </row>
    <row r="140" spans="1:3" hidden="1" x14ac:dyDescent="0.25">
      <c r="A140" s="91" t="s">
        <v>33</v>
      </c>
      <c r="B140" s="88">
        <v>0</v>
      </c>
    </row>
    <row r="141" spans="1:3" hidden="1" x14ac:dyDescent="0.25">
      <c r="A141" s="91" t="s">
        <v>34</v>
      </c>
      <c r="B141" s="88">
        <v>0</v>
      </c>
    </row>
    <row r="142" spans="1:3" x14ac:dyDescent="0.25">
      <c r="A142" s="8" t="s">
        <v>5</v>
      </c>
      <c r="B142" s="36">
        <f t="shared" ref="B142" si="3">B139+B140+B141</f>
        <v>0</v>
      </c>
    </row>
    <row r="143" spans="1:3" x14ac:dyDescent="0.25">
      <c r="A143" s="102" t="s">
        <v>69</v>
      </c>
    </row>
    <row r="144" spans="1:3" x14ac:dyDescent="0.25">
      <c r="A144" s="102"/>
    </row>
    <row r="145" spans="1:2" x14ac:dyDescent="0.25">
      <c r="A145" s="102"/>
    </row>
    <row r="146" spans="1:2" x14ac:dyDescent="0.25">
      <c r="A146" s="9" t="s">
        <v>6</v>
      </c>
    </row>
    <row r="148" spans="1:2" x14ac:dyDescent="0.25">
      <c r="B148" s="70" t="s">
        <v>148</v>
      </c>
    </row>
    <row r="155" spans="1:2" x14ac:dyDescent="0.25">
      <c r="A155" s="9" t="s">
        <v>7</v>
      </c>
    </row>
  </sheetData>
  <dataConsolidate/>
  <mergeCells count="8">
    <mergeCell ref="A1:B1"/>
    <mergeCell ref="A5:B6"/>
    <mergeCell ref="A143:A145"/>
    <mergeCell ref="A7:B7"/>
    <mergeCell ref="A9:B9"/>
    <mergeCell ref="A2:B4"/>
    <mergeCell ref="A11:B11"/>
    <mergeCell ref="A18:B18"/>
  </mergeCells>
  <pageMargins left="0.25" right="0.25" top="0.75" bottom="0.75" header="0.3" footer="0.3"/>
  <pageSetup paperSize="9" scale="66" fitToHeight="0" orientation="portrait" horizontalDpi="300" verticalDpi="300" r:id="rId1"/>
  <rowBreaks count="1" manualBreakCount="1">
    <brk id="77" max="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60582-A122-4341-9BC7-EFC26AE556A6}">
  <sheetPr>
    <pageSetUpPr fitToPage="1"/>
  </sheetPr>
  <dimension ref="A1:C136"/>
  <sheetViews>
    <sheetView showGridLines="0" topLeftCell="A37" zoomScale="85" zoomScaleNormal="85" zoomScaleSheetLayoutView="100" zoomScalePageLayoutView="70" workbookViewId="0">
      <selection activeCell="B113" activeCellId="1" sqref="B110 B113"/>
    </sheetView>
  </sheetViews>
  <sheetFormatPr defaultColWidth="41.7109375" defaultRowHeight="15" x14ac:dyDescent="0.25"/>
  <cols>
    <col min="1" max="1" width="108.42578125" customWidth="1"/>
    <col min="2" max="2" width="39.5703125" customWidth="1"/>
  </cols>
  <sheetData>
    <row r="1" spans="1:3" s="39" customFormat="1" ht="69.75" customHeight="1" x14ac:dyDescent="0.25">
      <c r="A1" s="100"/>
      <c r="B1" s="100"/>
    </row>
    <row r="2" spans="1:3" s="39" customFormat="1" ht="15" customHeight="1" x14ac:dyDescent="0.25">
      <c r="A2" s="105" t="s">
        <v>51</v>
      </c>
      <c r="B2" s="106"/>
    </row>
    <row r="3" spans="1:3" s="39" customFormat="1" ht="15" customHeight="1" x14ac:dyDescent="0.25">
      <c r="A3" s="107"/>
      <c r="B3" s="108"/>
    </row>
    <row r="4" spans="1:3" s="39" customFormat="1" ht="15" customHeight="1" x14ac:dyDescent="0.25">
      <c r="A4" s="109"/>
      <c r="B4" s="110"/>
    </row>
    <row r="5" spans="1:3" ht="23.25" customHeight="1" x14ac:dyDescent="0.25">
      <c r="A5" s="101" t="s">
        <v>47</v>
      </c>
      <c r="B5" s="101"/>
      <c r="C5" s="66"/>
    </row>
    <row r="6" spans="1:3" ht="23.25" customHeight="1" x14ac:dyDescent="0.25">
      <c r="A6" s="101"/>
      <c r="B6" s="101"/>
      <c r="C6" s="66"/>
    </row>
    <row r="7" spans="1:3" x14ac:dyDescent="0.25">
      <c r="A7" s="103" t="s">
        <v>82</v>
      </c>
      <c r="B7" s="103"/>
      <c r="C7" s="67"/>
    </row>
    <row r="8" spans="1:3" x14ac:dyDescent="0.25">
      <c r="A8" s="47" t="s">
        <v>83</v>
      </c>
      <c r="B8" s="41"/>
      <c r="C8" s="67"/>
    </row>
    <row r="9" spans="1:3" x14ac:dyDescent="0.25">
      <c r="A9" s="104" t="s">
        <v>84</v>
      </c>
      <c r="B9" s="104"/>
    </row>
    <row r="10" spans="1:3" x14ac:dyDescent="0.25">
      <c r="A10" s="40" t="s">
        <v>85</v>
      </c>
      <c r="B10" s="41"/>
      <c r="C10" s="67"/>
    </row>
    <row r="11" spans="1:3" x14ac:dyDescent="0.25">
      <c r="A11" s="104" t="s">
        <v>86</v>
      </c>
      <c r="B11" s="104"/>
      <c r="C11" s="67"/>
    </row>
    <row r="12" spans="1:3" x14ac:dyDescent="0.25">
      <c r="A12" s="40" t="s">
        <v>87</v>
      </c>
      <c r="B12" s="41"/>
      <c r="C12" s="67"/>
    </row>
    <row r="13" spans="1:3" x14ac:dyDescent="0.25">
      <c r="A13" s="40" t="s">
        <v>88</v>
      </c>
      <c r="B13" s="38"/>
      <c r="C13" s="67"/>
    </row>
    <row r="14" spans="1:3" x14ac:dyDescent="0.25">
      <c r="A14" s="40" t="s">
        <v>104</v>
      </c>
      <c r="B14" s="38"/>
      <c r="C14" s="67"/>
    </row>
    <row r="15" spans="1:3" s="69" customFormat="1" x14ac:dyDescent="0.25">
      <c r="A15" s="37" t="s">
        <v>48</v>
      </c>
      <c r="B15" s="94" t="s">
        <v>111</v>
      </c>
      <c r="C15" s="68"/>
    </row>
    <row r="16" spans="1:3" s="69" customFormat="1" x14ac:dyDescent="0.25">
      <c r="A16" s="37" t="s">
        <v>49</v>
      </c>
      <c r="B16" s="38">
        <v>0</v>
      </c>
      <c r="C16" s="68"/>
    </row>
    <row r="17" spans="1:3" s="69" customFormat="1" x14ac:dyDescent="0.25">
      <c r="A17" s="37"/>
      <c r="B17" s="38"/>
      <c r="C17" s="68"/>
    </row>
    <row r="18" spans="1:3" s="69" customFormat="1" ht="18" customHeight="1" x14ac:dyDescent="0.25">
      <c r="A18" s="111" t="s">
        <v>50</v>
      </c>
      <c r="B18" s="111"/>
      <c r="C18" s="68"/>
    </row>
    <row r="19" spans="1:3" ht="14.25" customHeight="1" x14ac:dyDescent="0.25">
      <c r="A19" s="15" t="s">
        <v>81</v>
      </c>
      <c r="B19" s="16" t="s">
        <v>52</v>
      </c>
    </row>
    <row r="20" spans="1:3" x14ac:dyDescent="0.25">
      <c r="A20" s="13" t="s">
        <v>0</v>
      </c>
      <c r="B20" s="14">
        <f>B21+B22+B24</f>
        <v>6557268.1200000001</v>
      </c>
    </row>
    <row r="21" spans="1:3" x14ac:dyDescent="0.25">
      <c r="A21" s="42" t="s">
        <v>1</v>
      </c>
      <c r="B21" s="43">
        <v>0</v>
      </c>
    </row>
    <row r="22" spans="1:3" x14ac:dyDescent="0.25">
      <c r="A22" s="42" t="s">
        <v>2</v>
      </c>
      <c r="B22" s="43">
        <f>SUM(B23:B23)</f>
        <v>6492.69</v>
      </c>
    </row>
    <row r="23" spans="1:3" x14ac:dyDescent="0.25">
      <c r="A23" s="45" t="s">
        <v>72</v>
      </c>
      <c r="B23" s="17">
        <v>6492.69</v>
      </c>
    </row>
    <row r="24" spans="1:3" x14ac:dyDescent="0.25">
      <c r="A24" s="42" t="s">
        <v>73</v>
      </c>
      <c r="B24" s="43">
        <f>SUM(B25:B25)</f>
        <v>6550775.4299999997</v>
      </c>
    </row>
    <row r="25" spans="1:3" x14ac:dyDescent="0.25">
      <c r="A25" s="44" t="s">
        <v>74</v>
      </c>
      <c r="B25" s="17">
        <v>6550775.4299999997</v>
      </c>
      <c r="C25" s="63"/>
    </row>
    <row r="26" spans="1:3" x14ac:dyDescent="0.25">
      <c r="A26" s="2" t="s">
        <v>8</v>
      </c>
      <c r="B26" s="19">
        <f>(B21+B22+B24)</f>
        <v>6557268.1200000001</v>
      </c>
    </row>
    <row r="27" spans="1:3" ht="4.5" customHeight="1" x14ac:dyDescent="0.25">
      <c r="A27" s="45"/>
      <c r="B27" s="18"/>
    </row>
    <row r="28" spans="1:3" x14ac:dyDescent="0.25">
      <c r="A28" s="1" t="s">
        <v>3</v>
      </c>
      <c r="B28" s="29">
        <f>B29+B33+B36+B39</f>
        <v>8025503.2000000002</v>
      </c>
    </row>
    <row r="29" spans="1:3" x14ac:dyDescent="0.25">
      <c r="A29" s="46" t="s">
        <v>75</v>
      </c>
      <c r="B29" s="21">
        <f>SUM(B30:B31)</f>
        <v>8020442.2999999998</v>
      </c>
    </row>
    <row r="30" spans="1:3" x14ac:dyDescent="0.25">
      <c r="A30" s="45" t="s">
        <v>79</v>
      </c>
      <c r="B30" s="48">
        <v>8020442.2999999998</v>
      </c>
    </row>
    <row r="31" spans="1:3" x14ac:dyDescent="0.25">
      <c r="A31" s="45" t="s">
        <v>102</v>
      </c>
      <c r="B31" s="48">
        <v>0</v>
      </c>
    </row>
    <row r="32" spans="1:3" x14ac:dyDescent="0.25">
      <c r="A32" s="46" t="s">
        <v>100</v>
      </c>
      <c r="B32" s="21">
        <v>0</v>
      </c>
    </row>
    <row r="33" spans="1:2" x14ac:dyDescent="0.25">
      <c r="A33" s="46" t="s">
        <v>57</v>
      </c>
      <c r="B33" s="21">
        <f>SUM(B35:B35)</f>
        <v>0</v>
      </c>
    </row>
    <row r="34" spans="1:2" x14ac:dyDescent="0.25">
      <c r="A34" s="47" t="s">
        <v>80</v>
      </c>
      <c r="B34" s="48">
        <v>75346.720000000001</v>
      </c>
    </row>
    <row r="35" spans="1:2" x14ac:dyDescent="0.25">
      <c r="A35" s="47" t="s">
        <v>96</v>
      </c>
      <c r="B35" s="48">
        <v>0</v>
      </c>
    </row>
    <row r="36" spans="1:2" x14ac:dyDescent="0.25">
      <c r="A36" s="5" t="s">
        <v>58</v>
      </c>
      <c r="B36" s="27">
        <v>5060.8999999999996</v>
      </c>
    </row>
    <row r="37" spans="1:2" x14ac:dyDescent="0.25">
      <c r="A37" s="5" t="s">
        <v>59</v>
      </c>
      <c r="B37" s="21">
        <v>0</v>
      </c>
    </row>
    <row r="38" spans="1:2" x14ac:dyDescent="0.25">
      <c r="A38" s="5" t="s">
        <v>60</v>
      </c>
      <c r="B38" s="27">
        <v>0</v>
      </c>
    </row>
    <row r="39" spans="1:2" x14ac:dyDescent="0.25">
      <c r="A39" s="5" t="s">
        <v>61</v>
      </c>
      <c r="B39" s="92"/>
    </row>
    <row r="40" spans="1:2" x14ac:dyDescent="0.25">
      <c r="A40" s="3" t="s">
        <v>62</v>
      </c>
      <c r="B40" s="20">
        <f>SUM(B29+B32+B33+B36+B37+B38+B39)</f>
        <v>8025503.2000000002</v>
      </c>
    </row>
    <row r="41" spans="1:2" ht="4.5" customHeight="1" x14ac:dyDescent="0.25">
      <c r="A41" s="3"/>
      <c r="B41" s="20"/>
    </row>
    <row r="42" spans="1:2" x14ac:dyDescent="0.25">
      <c r="A42" s="4" t="s">
        <v>9</v>
      </c>
      <c r="B42" s="49">
        <f>SUM(B43+B46)</f>
        <v>6954372.9800000004</v>
      </c>
    </row>
    <row r="43" spans="1:2" x14ac:dyDescent="0.25">
      <c r="A43" s="12" t="s">
        <v>11</v>
      </c>
      <c r="B43" s="50">
        <f>SUM(B44:B45)</f>
        <v>6954372.9800000004</v>
      </c>
    </row>
    <row r="44" spans="1:2" x14ac:dyDescent="0.25">
      <c r="A44" s="51" t="s">
        <v>76</v>
      </c>
      <c r="B44" s="58">
        <v>6954372.9800000004</v>
      </c>
    </row>
    <row r="45" spans="1:2" x14ac:dyDescent="0.25">
      <c r="A45" s="51" t="s">
        <v>77</v>
      </c>
      <c r="B45" s="58">
        <v>0</v>
      </c>
    </row>
    <row r="46" spans="1:2" x14ac:dyDescent="0.25">
      <c r="A46" s="46" t="s">
        <v>70</v>
      </c>
      <c r="B46" s="65">
        <f>SUM(B47)</f>
        <v>0</v>
      </c>
    </row>
    <row r="47" spans="1:2" x14ac:dyDescent="0.25">
      <c r="A47" s="51" t="s">
        <v>101</v>
      </c>
      <c r="B47" s="58">
        <v>0</v>
      </c>
    </row>
    <row r="48" spans="1:2" x14ac:dyDescent="0.25">
      <c r="A48" s="3" t="s">
        <v>97</v>
      </c>
      <c r="B48" s="21">
        <f>B43+B47</f>
        <v>6954372.9800000004</v>
      </c>
    </row>
    <row r="49" spans="1:2" ht="5.25" customHeight="1" x14ac:dyDescent="0.25">
      <c r="A49" s="3"/>
      <c r="B49" s="20"/>
    </row>
    <row r="50" spans="1:2" x14ac:dyDescent="0.25">
      <c r="A50" s="52" t="s">
        <v>10</v>
      </c>
      <c r="B50" s="22">
        <f>(B40+B48)</f>
        <v>14979876.18</v>
      </c>
    </row>
    <row r="51" spans="1:2" x14ac:dyDescent="0.25">
      <c r="A51" s="53"/>
      <c r="B51" s="30"/>
    </row>
    <row r="52" spans="1:2" x14ac:dyDescent="0.25">
      <c r="A52" s="6" t="s">
        <v>12</v>
      </c>
      <c r="B52" s="31"/>
    </row>
    <row r="53" spans="1:2" x14ac:dyDescent="0.25">
      <c r="A53" s="11" t="s">
        <v>13</v>
      </c>
      <c r="B53" s="54">
        <f>SUM(B54:B55)</f>
        <v>8130824.5999999996</v>
      </c>
    </row>
    <row r="54" spans="1:2" x14ac:dyDescent="0.25">
      <c r="A54" s="47" t="s">
        <v>78</v>
      </c>
      <c r="B54" s="23">
        <v>8130824.5999999996</v>
      </c>
    </row>
    <row r="55" spans="1:2" hidden="1" x14ac:dyDescent="0.25">
      <c r="A55" s="47" t="s">
        <v>94</v>
      </c>
      <c r="B55" s="23">
        <v>0</v>
      </c>
    </row>
    <row r="56" spans="1:2" x14ac:dyDescent="0.25">
      <c r="A56" s="5" t="s">
        <v>71</v>
      </c>
      <c r="B56" s="25">
        <f>B57</f>
        <v>0</v>
      </c>
    </row>
    <row r="57" spans="1:2" hidden="1" x14ac:dyDescent="0.25">
      <c r="A57" s="47" t="s">
        <v>95</v>
      </c>
      <c r="B57" s="23">
        <v>0</v>
      </c>
    </row>
    <row r="58" spans="1:2" x14ac:dyDescent="0.25">
      <c r="A58" s="12" t="s">
        <v>98</v>
      </c>
      <c r="B58" s="24">
        <f>B53+B56</f>
        <v>8130824.5999999996</v>
      </c>
    </row>
    <row r="59" spans="1:2" ht="5.25" customHeight="1" x14ac:dyDescent="0.25">
      <c r="A59" s="3"/>
      <c r="B59" s="20"/>
    </row>
    <row r="60" spans="1:2" x14ac:dyDescent="0.25">
      <c r="A60" s="55" t="s">
        <v>53</v>
      </c>
      <c r="B60" s="26">
        <f>B58</f>
        <v>8130824.5999999996</v>
      </c>
    </row>
    <row r="61" spans="1:2" x14ac:dyDescent="0.25">
      <c r="A61" s="55" t="s">
        <v>54</v>
      </c>
      <c r="B61" s="26">
        <f>B48</f>
        <v>6954372.9800000004</v>
      </c>
    </row>
    <row r="62" spans="1:2" hidden="1" x14ac:dyDescent="0.25">
      <c r="A62" s="55" t="s">
        <v>55</v>
      </c>
      <c r="B62" s="26">
        <v>0</v>
      </c>
    </row>
    <row r="63" spans="1:2" x14ac:dyDescent="0.25">
      <c r="A63" s="3" t="s">
        <v>14</v>
      </c>
      <c r="B63" s="20">
        <f t="shared" ref="B63" si="0">B60-B61-B62</f>
        <v>1176451.6199999992</v>
      </c>
    </row>
    <row r="64" spans="1:2" ht="5.25" customHeight="1" x14ac:dyDescent="0.25">
      <c r="A64" s="3"/>
      <c r="B64" s="20"/>
    </row>
    <row r="65" spans="1:2" x14ac:dyDescent="0.25">
      <c r="A65" s="4" t="s">
        <v>16</v>
      </c>
      <c r="B65" s="32"/>
    </row>
    <row r="66" spans="1:2" ht="15.75" customHeight="1" x14ac:dyDescent="0.25">
      <c r="A66" s="4" t="s">
        <v>15</v>
      </c>
      <c r="B66" s="33"/>
    </row>
    <row r="67" spans="1:2" ht="15.75" customHeight="1" x14ac:dyDescent="0.25">
      <c r="A67" s="71" t="s">
        <v>17</v>
      </c>
      <c r="B67" s="58">
        <v>768971.27</v>
      </c>
    </row>
    <row r="68" spans="1:2" ht="15.75" customHeight="1" x14ac:dyDescent="0.25">
      <c r="A68" s="72" t="s">
        <v>18</v>
      </c>
      <c r="B68" s="58">
        <v>1891178.61</v>
      </c>
    </row>
    <row r="69" spans="1:2" x14ac:dyDescent="0.25">
      <c r="A69" s="72" t="s">
        <v>19</v>
      </c>
      <c r="B69" s="58">
        <v>659906.48</v>
      </c>
    </row>
    <row r="70" spans="1:2" x14ac:dyDescent="0.25">
      <c r="A70" s="71" t="s">
        <v>41</v>
      </c>
      <c r="B70" s="48">
        <v>64125.98</v>
      </c>
    </row>
    <row r="71" spans="1:2" hidden="1" x14ac:dyDescent="0.25">
      <c r="A71" s="71" t="s">
        <v>43</v>
      </c>
      <c r="B71" s="48">
        <v>0</v>
      </c>
    </row>
    <row r="72" spans="1:2" hidden="1" x14ac:dyDescent="0.25">
      <c r="A72" s="71" t="s">
        <v>44</v>
      </c>
      <c r="B72" s="48">
        <v>0</v>
      </c>
    </row>
    <row r="73" spans="1:2" s="56" customFormat="1" hidden="1" x14ac:dyDescent="0.25">
      <c r="A73" s="73" t="s">
        <v>35</v>
      </c>
      <c r="B73" s="48">
        <v>0</v>
      </c>
    </row>
    <row r="74" spans="1:2" s="56" customFormat="1" hidden="1" x14ac:dyDescent="0.25">
      <c r="A74" s="73" t="s">
        <v>36</v>
      </c>
      <c r="B74" s="48">
        <v>0</v>
      </c>
    </row>
    <row r="75" spans="1:2" x14ac:dyDescent="0.25">
      <c r="A75" s="73" t="s">
        <v>45</v>
      </c>
      <c r="B75" s="23">
        <v>12310.33</v>
      </c>
    </row>
    <row r="76" spans="1:2" x14ac:dyDescent="0.25">
      <c r="A76" s="73" t="s">
        <v>46</v>
      </c>
      <c r="B76" s="48">
        <v>41201.5</v>
      </c>
    </row>
    <row r="77" spans="1:2" x14ac:dyDescent="0.25">
      <c r="A77" s="73" t="s">
        <v>42</v>
      </c>
      <c r="B77" s="48">
        <v>0</v>
      </c>
    </row>
    <row r="78" spans="1:2" x14ac:dyDescent="0.25">
      <c r="A78" s="73" t="s">
        <v>105</v>
      </c>
      <c r="B78" s="48">
        <v>2545.9699999999998</v>
      </c>
    </row>
    <row r="79" spans="1:2" x14ac:dyDescent="0.25">
      <c r="A79" s="73" t="s">
        <v>106</v>
      </c>
      <c r="B79" s="48">
        <v>15511.49</v>
      </c>
    </row>
    <row r="80" spans="1:2" x14ac:dyDescent="0.25">
      <c r="A80" s="73" t="s">
        <v>107</v>
      </c>
      <c r="B80" s="48">
        <v>0</v>
      </c>
    </row>
    <row r="81" spans="1:2" x14ac:dyDescent="0.25">
      <c r="A81" s="73" t="s">
        <v>108</v>
      </c>
      <c r="B81" s="48">
        <v>0</v>
      </c>
    </row>
    <row r="82" spans="1:2" x14ac:dyDescent="0.25">
      <c r="A82" s="73" t="s">
        <v>109</v>
      </c>
      <c r="B82" s="48">
        <v>0</v>
      </c>
    </row>
    <row r="83" spans="1:2" x14ac:dyDescent="0.25">
      <c r="A83" s="74" t="s">
        <v>89</v>
      </c>
      <c r="B83" s="21">
        <f>SUM(B67:B82)</f>
        <v>3455751.6300000004</v>
      </c>
    </row>
    <row r="84" spans="1:2" ht="5.25" customHeight="1" x14ac:dyDescent="0.25">
      <c r="A84" s="3"/>
      <c r="B84" s="20"/>
    </row>
    <row r="85" spans="1:2" x14ac:dyDescent="0.25">
      <c r="A85" s="10" t="s">
        <v>21</v>
      </c>
      <c r="B85" s="34"/>
    </row>
    <row r="86" spans="1:2" s="9" customFormat="1" x14ac:dyDescent="0.25">
      <c r="A86" s="57" t="s">
        <v>22</v>
      </c>
      <c r="B86" s="58">
        <f>B58</f>
        <v>8130824.5999999996</v>
      </c>
    </row>
    <row r="87" spans="1:2" s="9" customFormat="1" hidden="1" x14ac:dyDescent="0.25">
      <c r="A87" s="76" t="s">
        <v>23</v>
      </c>
      <c r="B87" s="77">
        <v>0</v>
      </c>
    </row>
    <row r="88" spans="1:2" s="9" customFormat="1" hidden="1" x14ac:dyDescent="0.25">
      <c r="A88" s="76" t="s">
        <v>37</v>
      </c>
      <c r="B88" s="78">
        <v>0</v>
      </c>
    </row>
    <row r="89" spans="1:2" s="9" customFormat="1" hidden="1" x14ac:dyDescent="0.25">
      <c r="A89" s="59" t="s">
        <v>40</v>
      </c>
      <c r="B89" s="78">
        <v>0</v>
      </c>
    </row>
    <row r="90" spans="1:2" s="9" customFormat="1" x14ac:dyDescent="0.25">
      <c r="A90" s="79" t="s">
        <v>24</v>
      </c>
      <c r="B90" s="80">
        <f t="shared" ref="B90" si="1">B86+B87+B88+B89</f>
        <v>8130824.5999999996</v>
      </c>
    </row>
    <row r="91" spans="1:2" s="9" customFormat="1" x14ac:dyDescent="0.25">
      <c r="A91" s="79" t="s">
        <v>20</v>
      </c>
      <c r="B91" s="80">
        <f>(B26+B40)-(B62+B83+B87+B88+B89)</f>
        <v>11127019.689999999</v>
      </c>
    </row>
    <row r="92" spans="1:2" ht="4.5" customHeight="1" x14ac:dyDescent="0.25">
      <c r="A92" s="79"/>
      <c r="B92" s="81"/>
    </row>
    <row r="93" spans="1:2" ht="5.25" customHeight="1" x14ac:dyDescent="0.25">
      <c r="A93" s="5"/>
      <c r="B93" s="60"/>
    </row>
    <row r="94" spans="1:2" x14ac:dyDescent="0.25">
      <c r="A94" s="4" t="s">
        <v>63</v>
      </c>
      <c r="B94" s="33"/>
    </row>
    <row r="95" spans="1:2" hidden="1" x14ac:dyDescent="0.25">
      <c r="A95" s="71" t="s">
        <v>64</v>
      </c>
      <c r="B95" s="58">
        <v>0</v>
      </c>
    </row>
    <row r="96" spans="1:2" hidden="1" x14ac:dyDescent="0.25">
      <c r="A96" s="71" t="s">
        <v>65</v>
      </c>
      <c r="B96" s="58">
        <v>0</v>
      </c>
    </row>
    <row r="97" spans="1:2" hidden="1" x14ac:dyDescent="0.25">
      <c r="A97" s="73" t="s">
        <v>66</v>
      </c>
      <c r="B97" s="82">
        <v>0</v>
      </c>
    </row>
    <row r="98" spans="1:2" hidden="1" x14ac:dyDescent="0.25">
      <c r="A98" s="73" t="s">
        <v>67</v>
      </c>
      <c r="B98" s="82">
        <v>0</v>
      </c>
    </row>
    <row r="99" spans="1:2" x14ac:dyDescent="0.25">
      <c r="A99" s="79" t="s">
        <v>68</v>
      </c>
      <c r="B99" s="83">
        <f t="shared" ref="B99" si="2">B95+B96+B97+B98</f>
        <v>0</v>
      </c>
    </row>
    <row r="100" spans="1:2" ht="14.25" customHeight="1" x14ac:dyDescent="0.25">
      <c r="A100" s="79" t="s">
        <v>25</v>
      </c>
      <c r="B100" s="83">
        <v>0</v>
      </c>
    </row>
    <row r="101" spans="1:2" ht="14.25" hidden="1" customHeight="1" x14ac:dyDescent="0.25">
      <c r="A101" s="79"/>
      <c r="B101" s="83"/>
    </row>
    <row r="102" spans="1:2" ht="5.25" customHeight="1" x14ac:dyDescent="0.25">
      <c r="A102" s="79"/>
      <c r="B102" s="78"/>
    </row>
    <row r="103" spans="1:2" x14ac:dyDescent="0.25">
      <c r="A103" s="6" t="s">
        <v>26</v>
      </c>
      <c r="B103" s="31"/>
    </row>
    <row r="104" spans="1:2" hidden="1" x14ac:dyDescent="0.25">
      <c r="A104" s="71" t="s">
        <v>27</v>
      </c>
      <c r="B104" s="78">
        <v>0</v>
      </c>
    </row>
    <row r="105" spans="1:2" hidden="1" x14ac:dyDescent="0.25">
      <c r="A105" s="71" t="s">
        <v>38</v>
      </c>
      <c r="B105" s="84">
        <v>0</v>
      </c>
    </row>
    <row r="106" spans="1:2" x14ac:dyDescent="0.25">
      <c r="A106" s="85" t="s">
        <v>28</v>
      </c>
      <c r="B106" s="93">
        <v>3361166.28</v>
      </c>
    </row>
    <row r="107" spans="1:2" s="56" customFormat="1" ht="5.25" customHeight="1" x14ac:dyDescent="0.25">
      <c r="A107" s="5"/>
      <c r="B107" s="61"/>
    </row>
    <row r="108" spans="1:2" x14ac:dyDescent="0.25">
      <c r="A108" s="1" t="s">
        <v>110</v>
      </c>
      <c r="B108" s="35"/>
    </row>
    <row r="109" spans="1:2" x14ac:dyDescent="0.25">
      <c r="A109" s="44" t="s">
        <v>29</v>
      </c>
      <c r="B109" s="17">
        <v>0</v>
      </c>
    </row>
    <row r="110" spans="1:2" x14ac:dyDescent="0.25">
      <c r="A110" s="87" t="s">
        <v>30</v>
      </c>
      <c r="B110" s="64">
        <f>SUM(B111:B112)</f>
        <v>7703584.6799999997</v>
      </c>
    </row>
    <row r="111" spans="1:2" x14ac:dyDescent="0.25">
      <c r="A111" s="44" t="s">
        <v>90</v>
      </c>
      <c r="B111" s="17">
        <v>3851792.34</v>
      </c>
    </row>
    <row r="112" spans="1:2" x14ac:dyDescent="0.25">
      <c r="A112" s="44" t="s">
        <v>99</v>
      </c>
      <c r="B112" s="17">
        <v>3851792.34</v>
      </c>
    </row>
    <row r="113" spans="1:3" x14ac:dyDescent="0.25">
      <c r="A113" s="87" t="s">
        <v>39</v>
      </c>
      <c r="B113" s="64">
        <f>SUM(B114:B116)</f>
        <v>3955035.51</v>
      </c>
      <c r="C113" s="63"/>
    </row>
    <row r="114" spans="1:3" x14ac:dyDescent="0.25">
      <c r="A114" s="44" t="s">
        <v>91</v>
      </c>
      <c r="B114" s="17">
        <v>4254.09</v>
      </c>
    </row>
    <row r="115" spans="1:3" x14ac:dyDescent="0.25">
      <c r="A115" s="44" t="s">
        <v>92</v>
      </c>
      <c r="B115" s="17">
        <v>3950781.42</v>
      </c>
      <c r="C115" s="63"/>
    </row>
    <row r="116" spans="1:3" x14ac:dyDescent="0.25">
      <c r="A116" s="44" t="s">
        <v>93</v>
      </c>
      <c r="B116" s="17">
        <v>0</v>
      </c>
    </row>
    <row r="117" spans="1:3" x14ac:dyDescent="0.25">
      <c r="A117" s="7" t="s">
        <v>56</v>
      </c>
      <c r="B117" s="28">
        <f>(B26+B40)-(B62+B83+B87+B88+B89)</f>
        <v>11127019.689999999</v>
      </c>
    </row>
    <row r="118" spans="1:3" x14ac:dyDescent="0.25">
      <c r="A118" s="89" t="s">
        <v>4</v>
      </c>
      <c r="B118" s="90"/>
    </row>
    <row r="119" spans="1:3" x14ac:dyDescent="0.25">
      <c r="A119" s="8" t="s">
        <v>31</v>
      </c>
      <c r="B119" s="62"/>
    </row>
    <row r="120" spans="1:3" hidden="1" x14ac:dyDescent="0.25">
      <c r="A120" s="91" t="s">
        <v>32</v>
      </c>
      <c r="B120" s="88">
        <v>0</v>
      </c>
    </row>
    <row r="121" spans="1:3" hidden="1" x14ac:dyDescent="0.25">
      <c r="A121" s="91" t="s">
        <v>33</v>
      </c>
      <c r="B121" s="88">
        <v>0</v>
      </c>
    </row>
    <row r="122" spans="1:3" hidden="1" x14ac:dyDescent="0.25">
      <c r="A122" s="91" t="s">
        <v>34</v>
      </c>
      <c r="B122" s="88">
        <v>0</v>
      </c>
    </row>
    <row r="123" spans="1:3" x14ac:dyDescent="0.25">
      <c r="A123" s="8" t="s">
        <v>5</v>
      </c>
      <c r="B123" s="36">
        <f t="shared" ref="B123" si="3">B120+B121+B122</f>
        <v>0</v>
      </c>
    </row>
    <row r="124" spans="1:3" x14ac:dyDescent="0.25">
      <c r="A124" s="102" t="s">
        <v>69</v>
      </c>
    </row>
    <row r="125" spans="1:3" x14ac:dyDescent="0.25">
      <c r="A125" s="102"/>
    </row>
    <row r="126" spans="1:3" x14ac:dyDescent="0.25">
      <c r="A126" s="102"/>
    </row>
    <row r="127" spans="1:3" x14ac:dyDescent="0.25">
      <c r="A127" s="9" t="s">
        <v>6</v>
      </c>
    </row>
    <row r="129" spans="1:2" x14ac:dyDescent="0.25">
      <c r="B129" s="70" t="s">
        <v>103</v>
      </c>
    </row>
    <row r="136" spans="1:2" x14ac:dyDescent="0.25">
      <c r="A136" s="9" t="s">
        <v>7</v>
      </c>
    </row>
  </sheetData>
  <dataConsolidate/>
  <mergeCells count="8">
    <mergeCell ref="A18:B18"/>
    <mergeCell ref="A124:A126"/>
    <mergeCell ref="A1:B1"/>
    <mergeCell ref="A2:B4"/>
    <mergeCell ref="A5:B6"/>
    <mergeCell ref="A7:B7"/>
    <mergeCell ref="A9:B9"/>
    <mergeCell ref="A11:B11"/>
  </mergeCells>
  <pageMargins left="0.25" right="0.25" top="0.75" bottom="0.75" header="0.3" footer="0.3"/>
  <pageSetup paperSize="9" scale="63" fitToHeight="0" orientation="portrait" horizontalDpi="300" verticalDpi="300" r:id="rId1"/>
  <rowBreaks count="1" manualBreakCount="1">
    <brk id="64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Agosto 2024</vt:lpstr>
      <vt:lpstr>1 a 7 Agosto </vt:lpstr>
      <vt:lpstr>'1 a 7 Agosto '!Area_de_impressao</vt:lpstr>
      <vt:lpstr>'Agosto 2024'!Area_de_impressao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Beatriz Maria de Oliveira Miranda</cp:lastModifiedBy>
  <cp:revision>1</cp:revision>
  <cp:lastPrinted>2024-09-09T21:17:56Z</cp:lastPrinted>
  <dcterms:created xsi:type="dcterms:W3CDTF">2021-09-23T15:15:02Z</dcterms:created>
  <dcterms:modified xsi:type="dcterms:W3CDTF">2024-10-10T15:32:48Z</dcterms:modified>
</cp:coreProperties>
</file>