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ronilso.milhomem\Desktop\CONTROLADORIA\"/>
    </mc:Choice>
  </mc:AlternateContent>
  <xr:revisionPtr revIDLastSave="0" documentId="13_ncr:1_{9F1C3AC0-0087-48A4-AC93-C1EC7EB4C3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bril-2026" sheetId="1" r:id="rId1"/>
  </sheets>
  <externalReferences>
    <externalReference r:id="rId2"/>
  </externalReferences>
  <definedNames>
    <definedName name="_xlnm._FilterDatabase" localSheetId="0" hidden="1">'Abril-2026'!$A$20:$E$147</definedName>
    <definedName name="_xlnm.Print_Area" localSheetId="0">'Abril-2026'!$A$1:$B$157</definedName>
    <definedName name="Print_Titles" localSheetId="0">'Abril-2026'!$1:$1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B37" i="1" l="1"/>
  <c r="B46" i="1"/>
  <c r="B36" i="1"/>
  <c r="B44" i="1"/>
  <c r="B28" i="1"/>
  <c r="B20" i="1"/>
  <c r="B125" i="1"/>
  <c r="B76" i="1"/>
  <c r="B65" i="1"/>
  <c r="B112" i="1"/>
  <c r="B107" i="1" s="1"/>
  <c r="B106" i="1"/>
  <c r="B131" i="1"/>
  <c r="B123" i="1"/>
  <c r="B120" i="1" s="1"/>
  <c r="B119" i="1"/>
  <c r="B113" i="1" s="1"/>
  <c r="B83" i="1"/>
  <c r="B69" i="1"/>
  <c r="B60" i="1"/>
  <c r="B42" i="1"/>
  <c r="B32" i="1"/>
  <c r="B31" i="1"/>
  <c r="B22" i="1"/>
  <c r="B124" i="1" l="1"/>
  <c r="B35" i="1"/>
  <c r="B67" i="1"/>
  <c r="B80" i="1" s="1"/>
  <c r="B59" i="1"/>
  <c r="B78" i="1"/>
  <c r="B79" i="1" s="1"/>
  <c r="B81" i="1"/>
  <c r="B58" i="1"/>
  <c r="B82" i="1"/>
  <c r="B137" i="1" l="1"/>
  <c r="B68" i="1"/>
</calcChain>
</file>

<file path=xl/sharedStrings.xml><?xml version="1.0" encoding="utf-8"?>
<sst xmlns="http://schemas.openxmlformats.org/spreadsheetml/2006/main" count="144" uniqueCount="144">
  <si>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</si>
  <si>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</si>
  <si>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SECRETARIA DE ESTADO DA SAÚDE - GOIAS</t>
  </si>
  <si>
    <t>CNPJ:  02.529.964/0001-57</t>
  </si>
  <si>
    <t>NOME DA ORGANIZAÇÃO SOCIAL/CONTRATADA: SOCIEDADE BENEF. ISRAELITA BRAS. HOSPITAL ALBERT EISNTEIN</t>
  </si>
  <si>
    <t>CNPJ: 60.765.823/0090-05</t>
  </si>
  <si>
    <t xml:space="preserve">NOME DA UNIDADE GERIDA: HOSPITAL ESTADUAL DE URGÊNCIAS DE GOIÁS - DR. VALDEMIRO CRUZ </t>
  </si>
  <si>
    <t xml:space="preserve">CONTRATO DE GESTÃO/ADITIVO Nº:   097/2024 SES/GO  - 1º Termo Aditivo do Termo de Colaboração           </t>
  </si>
  <si>
    <t>VIGÊNCIA DO CONTRATO DE GESTÃO:      INÍCIO 07/08/2024      E      TÉRMINO  04/12/2027</t>
  </si>
  <si>
    <t>PREVISÃO DE REPASSE MENSAL DO CONTRATO DE GESTÃO/ADITIVO - CUSTEIO :R$</t>
  </si>
  <si>
    <t xml:space="preserve"> </t>
  </si>
  <si>
    <t>PREVISÃO DE REPASSE MENSAL DO CONTRATO DE GESTÃO/ADITIVO - INVESTIMENTO :R$</t>
  </si>
  <si>
    <t>Relatório Financeiro Mensal</t>
  </si>
  <si>
    <t>Competência: 04/2026</t>
  </si>
  <si>
    <t>Em Reais</t>
  </si>
  <si>
    <t xml:space="preserve">1. SALDO BANCÁRIO ANTERIOR  </t>
  </si>
  <si>
    <t>1.1 Caixa</t>
  </si>
  <si>
    <t xml:space="preserve">1.2 Banco conta movimento </t>
  </si>
  <si>
    <t xml:space="preserve">1.3 Aplicações financeiras  </t>
  </si>
  <si>
    <t>SALDO ANTERIOR (1= 1 .1+ 1.2 + 1.3)</t>
  </si>
  <si>
    <t>2.ENTRADAS DE RECURSOS FINANCEIROS</t>
  </si>
  <si>
    <t>2.1 Repasse - CUSTEIO</t>
  </si>
  <si>
    <t>2.1.2 Repasse - Piso de Enfermagem</t>
  </si>
  <si>
    <t>2.1.3 Repasse - Residência Médica</t>
  </si>
  <si>
    <t>2.1.4 Repasse - Organização de Procura de Orgãos - OPO</t>
  </si>
  <si>
    <t>2.2 Repasse - C/C - INVESTIMENTO</t>
  </si>
  <si>
    <t>2.3 Repasse -  C/C - RESCISÓRIO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</si>
  <si>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</si>
  <si>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</si>
  <si>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</si>
  <si>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</si>
  <si>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 xml:space="preserve">2.8 Reembolso de Despesas </t>
  </si>
  <si>
    <t>2.9 Receitas Não Governamentais (Doações, Vendas Aluguéis e Outros )</t>
  </si>
  <si>
    <t>SUBTOTAL  DE ENTRADAS (2= 2.1+2.2+2.3+2.4+2.5+2.6+2.7+2.8+2.9)</t>
  </si>
  <si>
    <t>3. RESGATE APLICAÇÃO FINANCEIRA</t>
  </si>
  <si>
    <t>3.1 TOTAL RESGATE APLICAÇÃO FINANCEIRA CUSTEIO</t>
  </si>
  <si>
    <t>3.2 TOTAL RESGATE APLICAÇÃO FINANCEIRA INVESTIMENTO</t>
  </si>
  <si>
    <t>TOTAL DOS RESGATES (3= 3.1 + 3.2.1)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</si>
  <si>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</si>
  <si>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</si>
  <si>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</si>
  <si>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</si>
  <si>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4.3 TOTAL DAS APLICAÇÕES FINANCEIRAS (4= 4.1+4.2)</t>
  </si>
  <si>
    <t>4.3.1 Entrada Conta Aplicação Financeira (+)</t>
  </si>
  <si>
    <t>4.3.2 Saida Conta Aplicação Financeira ref. Resgate em Conta 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</si>
  <si>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</si>
  <si>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</si>
  <si>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</si>
  <si>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</si>
  <si>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</si>
  <si>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</si>
  <si>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Tributos: Impostos,Taxas e Contribuições</t>
  </si>
  <si>
    <t>5.1.5 Outros Fornecedores</t>
  </si>
  <si>
    <t xml:space="preserve">5.1.6 Investimentos </t>
  </si>
  <si>
    <t>5.1.7 Encargos Sobre folha de Pagamento</t>
  </si>
  <si>
    <t>5.1.8 Encargos Sobre Rescisão Trabalhista</t>
  </si>
  <si>
    <t>5.1.9 Outros: Recibo de Pagamento a Autônomo</t>
  </si>
  <si>
    <t>5.1.10 Concessionárias (Água, Luz e telefonia)</t>
  </si>
  <si>
    <t>5.1.11 Rescisões trabalhistas</t>
  </si>
  <si>
    <t>5.1.12 Diárias</t>
  </si>
  <si>
    <t>5.1.13 Pensão Alimenticia</t>
  </si>
  <si>
    <t>5.1.14 Adiantamento</t>
  </si>
  <si>
    <t>5.1.15 Alugueis</t>
  </si>
  <si>
    <t>5.1.16 Despesas com Viagens</t>
  </si>
  <si>
    <t>5.1.17 Despesas com Vale Transporte</t>
  </si>
  <si>
    <t>5.1.18 Despesas Bancárias</t>
  </si>
  <si>
    <t>5.1.19 Custas Processuais</t>
  </si>
  <si>
    <t xml:space="preserve">5.1.20 Reembolso de Despesas (-) </t>
  </si>
  <si>
    <t xml:space="preserve">5.1.21 Reembolso de Rateio (-) </t>
  </si>
  <si>
    <t>5.1.22 Recibo de Pagamento a Autônomo</t>
  </si>
  <si>
    <t>TOTAL DE PAGAMENTOS - CUSTEIO (5= SOMA 5.1.1 á 5.1.21)</t>
  </si>
  <si>
    <t>6. TRANSFERÊNCIAS</t>
  </si>
  <si>
    <t>6.1 Transferências para Conta Aplicação</t>
  </si>
  <si>
    <t>6.2. Aporte para Caixa (-)</t>
  </si>
  <si>
    <t>6.3. Devolução do Saldo de Caixa (-)</t>
  </si>
  <si>
    <t>6.4. Bloqueio Judicial (-)</t>
  </si>
  <si>
    <t>TOTAL TRANSFERÊNCIAS (6=6.1+6.2+6.3)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</si>
  <si>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</si>
  <si>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</si>
  <si>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</si>
  <si>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</si>
  <si>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</t>
  </si>
  <si>
    <t>7.5 Obras</t>
  </si>
  <si>
    <t>TOTAL DE PAGAMENTOS - INVESTIMENTO (7= 7.1 + 7.2 + 7.3 + 7.4)</t>
  </si>
  <si>
    <t>8.VALORES DEVOLVIDOS À CONTRATANTE</t>
  </si>
  <si>
    <t xml:space="preserve">8.1 Valores Devolvidos à Contratante - CUSTEIO </t>
  </si>
  <si>
    <t>8.2 Valores Devolvidos à Contratante - INVESTIMENTO</t>
  </si>
  <si>
    <t>TOTAL VALORES DEVOLVIDOS (8= 8.1 + 8.2)</t>
  </si>
  <si>
    <t xml:space="preserve">9.2 Banco conta movimento </t>
  </si>
  <si>
    <t>9.3 Aplicações financeiras</t>
  </si>
  <si>
    <t xml:space="preserve">SALDO BANCÁRIO FINAL : 9= (1+2)-(4.2.3+5+6.2+6.3+6.4) </t>
  </si>
  <si>
    <t>Fonte: Extratos bancários e Balancete Contábil.</t>
  </si>
  <si>
    <t>10.INFORMAÇÕES COMPLEMENTARES - GLOSAS</t>
  </si>
  <si>
    <t>10.1 Glosa - servidores cedidos</t>
  </si>
  <si>
    <t>10.3 Glosa - outras (discriminar)</t>
  </si>
  <si>
    <t>TOTAL DAS GLOSAS</t>
  </si>
  <si>
    <t xml:space="preserve">11.Nota Explicativa:   </t>
  </si>
  <si>
    <t xml:space="preserve">Assinatura do Resposável pela Area financeira (obrigatória): </t>
  </si>
  <si>
    <t>Goiânia, 05 de maio de 2026.</t>
  </si>
  <si>
    <t>Danilo da Silva Lili</t>
  </si>
  <si>
    <t>Gerente Regional de Controladoria - Controladoria Regional</t>
  </si>
  <si>
    <t>9.SALDO BANCÁRIO FINAL EM 30/04/2026</t>
  </si>
  <si>
    <t>2.4.5 Rendimento sobre Aplicação Financeiras - CEF AG 2512 C/C   580134418-3 RESCISÓRIA</t>
  </si>
  <si>
    <t>2.4.6 Rendimento sobre Aplicação Financeiras - CEF AG 2512 C/C 580134418-3 DOAÇÃO</t>
  </si>
  <si>
    <t>3.1.3 Resgate Aplicação - CEF AG 2512  C/C 580134418-3 RESCISÓRIO</t>
  </si>
  <si>
    <t>3.1.4 Resgate Aplicação - CEF AG 2512  C/C 577620282-1 DOAÇÃO</t>
  </si>
  <si>
    <t>4.1.3 Aplicação Financeira - CEF AG 2512 C/C 577620282-1  - CUSTEIO</t>
  </si>
  <si>
    <t>4.1.4 Aplicação Financeira - CEF AG 2512  C/C 580134418-3 RESCISÓRIO</t>
  </si>
  <si>
    <t>4.1.5 Aplicação Financeira - CEF AG 2512  C/C 580134418-3 DOAÇÃO</t>
  </si>
  <si>
    <t>1.2.1 CEF AG 2512 C/C 577620282-1 CUSTEIO</t>
  </si>
  <si>
    <t>1.2.2 SAFRA AG 0115 C/C 256485-1</t>
  </si>
  <si>
    <t>1.2.3 BRADESCO AG 2372 C/C 39068-2</t>
  </si>
  <si>
    <t>1.2.4 CEF AG 2512 C/C 580134407-8 INVESTIMENTO</t>
  </si>
  <si>
    <t>1.2.5 CEF AG 2512 C/C 580134418-3 RESCISÓRIO</t>
  </si>
  <si>
    <t>1.3.1 CEF AG 2512 C/C 577620282-1 APL CUSTEIO</t>
  </si>
  <si>
    <t xml:space="preserve">1.3.2 SAFRA AG 0115 C/C 256485-1 APLICAÇÃO </t>
  </si>
  <si>
    <t>1.3.3 CEF AG 2512 C/C 580134418-3 FUNDO RESCISÓRIO</t>
  </si>
  <si>
    <t>1.3.4 CEF AG 2512 C/C 580134407-8 INVESTIMENTO</t>
  </si>
  <si>
    <t>1.3.5 BRADESCO AG 2372 C/C 39068-2 APL CUSTEIO</t>
  </si>
  <si>
    <t>1.3.6 CEF AG 2512 C/C 577520282-1 R D APL DOAÇÃO</t>
  </si>
  <si>
    <t>2.1.1 Repasse - CEF AG 2512 C/C 577620282-1 CUSTEIO</t>
  </si>
  <si>
    <t>2.2.1 Repasse - CEF AG 2512 C/C 580134407-8</t>
  </si>
  <si>
    <t>2.3.1 CEF AG 2512 C/C 580134418-3 RESCISÓRIO</t>
  </si>
  <si>
    <t xml:space="preserve">2.4.1 Rendimento sobre Aplicação Financeiras - BRADESCO AG 2372 C/C 39068-2 - CUSTEIO </t>
  </si>
  <si>
    <t>2.4.2 Rendimento sobre Aplicação Financeiras - CEF AG 2512 C/C 577620282-1 CUSTEIO</t>
  </si>
  <si>
    <t xml:space="preserve">2.4.3 Rendimento sobre Aplicação Financeiras - CEF AG 2512  C/C 580134407-8 - INVESTIMENTO </t>
  </si>
  <si>
    <t>2.4.4 Rendimento sobre Aplicação Financeiras - SAFRA AG 0115  C/C 256485-1 CUSTEIO</t>
  </si>
  <si>
    <t>3.1.1 Resgate Aplicação - CEF AG 2512 C/C 577620282-1 CUSTEIO</t>
  </si>
  <si>
    <t>3.1.2 Resgate Aplicação - SAFRA AG 0115  C/C 256485-1 CUSTEIO</t>
  </si>
  <si>
    <t xml:space="preserve">3.2.1 Resgate Aplicação - CEF AG 2512  C/C 580134407-8 - INVESTIMENTO </t>
  </si>
  <si>
    <t>4.1.1 Aplicação Financeira - BRADESCO AG 2372 C/C 39068-2 - CUSTEIO</t>
  </si>
  <si>
    <t>4.1.2 Aplicação Financeira - SAFRA AG 0115  C/C 256485-1 CUSTEIO</t>
  </si>
  <si>
    <t>4.2.1 Aplicação Financeira - CEF AG 2512 C/C 580134407-8 INVESTIMENTO</t>
  </si>
  <si>
    <t>9.2.1 CEF AG 2512 C/C 577620282-1 CUSTEIO</t>
  </si>
  <si>
    <t xml:space="preserve">9.2.2 CEF AG 2512 C/C 580134407-8 INVESTIMENTO </t>
  </si>
  <si>
    <t xml:space="preserve">9.2.3 SAFRA AG 0115 C/C 256485-1 CUSTEIO </t>
  </si>
  <si>
    <t>9.2.4 BRADESCO AG 2372-8 C/C 39068-2 CUSTEIO</t>
  </si>
  <si>
    <t>9.2.5 CEF AG 2512 C/C 580134418-3 - RESCISÓRIO</t>
  </si>
  <si>
    <t>9.3.1 CEF AG 2512 C/C 577620282-1 APL CUSTEIO</t>
  </si>
  <si>
    <t>9.3.2 CEF AG 2512 C/C 580134407-8 INVESTIMENTO</t>
  </si>
  <si>
    <t>9.3.5 CEF AG 2512 C/C 577520282-1 R D APL DOAÇÃO</t>
  </si>
  <si>
    <t>10.2 Glosa - não cumprimento das metas - 07/10</t>
  </si>
  <si>
    <t xml:space="preserve">9.3.3 SAFRA AG 0115 C/C 256485-1 APLICAÇÃO </t>
  </si>
  <si>
    <t>9.3.4 CEF AG 2512 C/C 580134418-3 APL RESCISÓRIO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</si>
</sst>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&quot;R$&quot;\ #,##0.00"/>
  </numFmts>
  <fonts count="12" x14ac:knownFonts="1">
    <font>
      <sz val="11"/>
      <name val="Calibri"/>
    </font>
    <font>
      <sz val="11"/>
      <color theme="1"/>
      <name val="Calibri"/>
    </font>
    <font>
      <b/>
      <sz val="18"/>
      <color theme="1"/>
      <name val="Calibri"/>
    </font>
    <font>
      <b/>
      <sz val="20"/>
      <color theme="1"/>
      <name val="Calibri"/>
    </font>
    <font>
      <b/>
      <sz val="11"/>
      <color theme="1"/>
      <name val="Calibri"/>
    </font>
    <font>
      <sz val="11"/>
      <color indexed="2"/>
      <name val="Calibri"/>
    </font>
    <font>
      <b/>
      <sz val="10.5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2" tint="-0.249977111117893"/>
        <bgColor indexed="65"/>
      </patternFill>
    </fill>
    <fill>
      <patternFill patternType="solid">
        <fgColor rgb="FFBFBFBF"/>
        <bgColor indexed="31"/>
      </patternFill>
    </fill>
    <fill>
      <patternFill patternType="solid">
        <fgColor rgb="FFA5A5A5"/>
      </patternFill>
    </fill>
    <fill>
      <patternFill patternType="solid">
        <fgColor theme="0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7" fillId="0" borderId="0" applyFont="0" applyFill="0" applyBorder="0" applyProtection="0"/>
    <xf numFmtId="164" fontId="7" fillId="0" borderId="0" applyBorder="0" applyProtection="0"/>
  </cellStyleXfs>
  <cellXfs count="121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164" fontId="7" fillId="0" borderId="0" xfId="2"/>
    <xf numFmtId="0" fontId="1" fillId="4" borderId="7" xfId="0" applyFont="1" applyFill="1" applyBorder="1" applyAlignment="1">
      <alignment vertical="center"/>
    </xf>
    <xf numFmtId="4" fontId="1" fillId="4" borderId="9" xfId="0" applyNumberFormat="1" applyFont="1" applyFill="1" applyBorder="1" applyAlignment="1">
      <alignment horizontal="right"/>
    </xf>
    <xf numFmtId="0" fontId="1" fillId="4" borderId="7" xfId="0" applyFont="1" applyFill="1" applyBorder="1"/>
    <xf numFmtId="4" fontId="1" fillId="2" borderId="9" xfId="0" applyNumberFormat="1" applyFont="1" applyFill="1" applyBorder="1" applyAlignment="1">
      <alignment horizontal="right"/>
    </xf>
    <xf numFmtId="44" fontId="1" fillId="2" borderId="0" xfId="1" applyFont="1" applyFill="1"/>
    <xf numFmtId="0" fontId="4" fillId="4" borderId="7" xfId="0" applyFont="1" applyFill="1" applyBorder="1"/>
    <xf numFmtId="17" fontId="4" fillId="4" borderId="9" xfId="0" applyNumberFormat="1" applyFont="1" applyFill="1" applyBorder="1" applyAlignment="1">
      <alignment vertical="center"/>
    </xf>
    <xf numFmtId="0" fontId="4" fillId="5" borderId="10" xfId="0" applyFont="1" applyFill="1" applyBorder="1" applyAlignment="1">
      <alignment horizontal="left" vertical="center"/>
    </xf>
    <xf numFmtId="4" fontId="4" fillId="5" borderId="11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left" vertical="center"/>
    </xf>
    <xf numFmtId="44" fontId="4" fillId="2" borderId="9" xfId="2" applyNumberFormat="1" applyFont="1" applyFill="1" applyBorder="1" applyAlignment="1" applyProtection="1">
      <alignment vertical="center"/>
    </xf>
    <xf numFmtId="44" fontId="4" fillId="0" borderId="11" xfId="1" applyFont="1" applyBorder="1" applyAlignment="1">
      <alignment horizontal="right" vertical="center"/>
    </xf>
    <xf numFmtId="4" fontId="1" fillId="2" borderId="7" xfId="0" applyNumberFormat="1" applyFont="1" applyFill="1" applyBorder="1" applyAlignment="1">
      <alignment vertical="center" shrinkToFit="1"/>
    </xf>
    <xf numFmtId="44" fontId="1" fillId="2" borderId="9" xfId="2" applyNumberFormat="1" applyFont="1" applyFill="1" applyBorder="1" applyAlignment="1" applyProtection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9" xfId="0" applyNumberFormat="1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44" fontId="4" fillId="2" borderId="9" xfId="2" applyNumberFormat="1" applyFont="1" applyFill="1" applyBorder="1" applyAlignment="1">
      <alignment vertical="center"/>
    </xf>
    <xf numFmtId="44" fontId="4" fillId="2" borderId="9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/>
    <xf numFmtId="0" fontId="4" fillId="7" borderId="7" xfId="0" applyFont="1" applyFill="1" applyBorder="1" applyAlignment="1">
      <alignment vertical="center" wrapText="1"/>
    </xf>
    <xf numFmtId="44" fontId="4" fillId="2" borderId="9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horizontal="left"/>
    </xf>
    <xf numFmtId="44" fontId="1" fillId="2" borderId="0" xfId="0" applyNumberFormat="1" applyFont="1" applyFill="1"/>
    <xf numFmtId="14" fontId="1" fillId="0" borderId="0" xfId="0" applyNumberFormat="1" applyFont="1"/>
    <xf numFmtId="44" fontId="1" fillId="2" borderId="9" xfId="0" applyNumberFormat="1" applyFont="1" applyFill="1" applyBorder="1" applyAlignment="1">
      <alignment vertical="center"/>
    </xf>
    <xf numFmtId="44" fontId="1" fillId="2" borderId="0" xfId="0" applyNumberFormat="1" applyFont="1" applyFill="1" applyAlignment="1">
      <alignment horizontal="left"/>
    </xf>
    <xf numFmtId="0" fontId="4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/>
    </xf>
    <xf numFmtId="0" fontId="4" fillId="8" borderId="7" xfId="0" applyFont="1" applyFill="1" applyBorder="1" applyAlignment="1">
      <alignment vertical="center"/>
    </xf>
    <xf numFmtId="44" fontId="4" fillId="8" borderId="9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44" fontId="4" fillId="5" borderId="9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4" fontId="1" fillId="2" borderId="9" xfId="1" applyFont="1" applyFill="1" applyBorder="1"/>
    <xf numFmtId="0" fontId="4" fillId="9" borderId="7" xfId="0" applyFont="1" applyFill="1" applyBorder="1" applyAlignment="1">
      <alignment vertical="center"/>
    </xf>
    <xf numFmtId="44" fontId="4" fillId="9" borderId="9" xfId="0" applyNumberFormat="1" applyFont="1" applyFill="1" applyBorder="1" applyAlignment="1">
      <alignment vertical="center"/>
    </xf>
    <xf numFmtId="44" fontId="1" fillId="2" borderId="9" xfId="1" applyFont="1" applyFill="1" applyBorder="1" applyAlignment="1" applyProtection="1">
      <alignment vertical="center"/>
    </xf>
    <xf numFmtId="44" fontId="4" fillId="9" borderId="9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vertical="center"/>
    </xf>
    <xf numFmtId="44" fontId="4" fillId="4" borderId="9" xfId="0" applyNumberFormat="1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44" fontId="4" fillId="10" borderId="9" xfId="0" applyNumberFormat="1" applyFont="1" applyFill="1" applyBorder="1" applyAlignment="1">
      <alignment horizontal="right"/>
    </xf>
    <xf numFmtId="44" fontId="1" fillId="2" borderId="0" xfId="1" applyFont="1" applyFill="1" applyAlignment="1">
      <alignment horizontal="left"/>
    </xf>
    <xf numFmtId="44" fontId="1" fillId="0" borderId="0" xfId="0" applyNumberFormat="1" applyFont="1"/>
    <xf numFmtId="0" fontId="5" fillId="0" borderId="0" xfId="0" applyFont="1"/>
    <xf numFmtId="0" fontId="5" fillId="4" borderId="0" xfId="0" applyFont="1" applyFill="1"/>
    <xf numFmtId="0" fontId="1" fillId="4" borderId="0" xfId="0" applyFont="1" applyFill="1"/>
    <xf numFmtId="0" fontId="1" fillId="7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/>
    </xf>
    <xf numFmtId="44" fontId="4" fillId="7" borderId="9" xfId="0" applyNumberFormat="1" applyFont="1" applyFill="1" applyBorder="1" applyAlignment="1">
      <alignment vertical="center"/>
    </xf>
    <xf numFmtId="0" fontId="4" fillId="11" borderId="7" xfId="0" applyFont="1" applyFill="1" applyBorder="1" applyAlignment="1">
      <alignment vertical="center"/>
    </xf>
    <xf numFmtId="44" fontId="4" fillId="11" borderId="9" xfId="0" applyNumberFormat="1" applyFont="1" applyFill="1" applyBorder="1" applyAlignment="1">
      <alignment vertical="center"/>
    </xf>
    <xf numFmtId="0" fontId="4" fillId="0" borderId="0" xfId="0" applyFont="1"/>
    <xf numFmtId="0" fontId="1" fillId="7" borderId="7" xfId="0" applyFont="1" applyFill="1" applyBorder="1" applyAlignment="1">
      <alignment vertical="center"/>
    </xf>
    <xf numFmtId="44" fontId="1" fillId="7" borderId="9" xfId="0" applyNumberFormat="1" applyFont="1" applyFill="1" applyBorder="1" applyAlignment="1">
      <alignment vertical="center"/>
    </xf>
    <xf numFmtId="44" fontId="4" fillId="5" borderId="12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44" fontId="1" fillId="2" borderId="11" xfId="0" applyNumberFormat="1" applyFont="1" applyFill="1" applyBorder="1" applyAlignment="1">
      <alignment horizontal="right"/>
    </xf>
    <xf numFmtId="0" fontId="4" fillId="12" borderId="7" xfId="0" applyFont="1" applyFill="1" applyBorder="1" applyAlignment="1">
      <alignment vertical="center"/>
    </xf>
    <xf numFmtId="44" fontId="4" fillId="12" borderId="12" xfId="0" applyNumberFormat="1" applyFont="1" applyFill="1" applyBorder="1" applyAlignment="1">
      <alignment horizontal="right"/>
    </xf>
    <xf numFmtId="4" fontId="4" fillId="2" borderId="7" xfId="0" applyNumberFormat="1" applyFont="1" applyFill="1" applyBorder="1" applyAlignment="1">
      <alignment vertical="center" shrinkToFit="1"/>
    </xf>
    <xf numFmtId="4" fontId="0" fillId="0" borderId="0" xfId="0" applyNumberFormat="1"/>
    <xf numFmtId="4" fontId="1" fillId="2" borderId="14" xfId="0" applyNumberFormat="1" applyFont="1" applyFill="1" applyBorder="1" applyAlignment="1">
      <alignment vertical="center" shrinkToFit="1"/>
    </xf>
    <xf numFmtId="44" fontId="1" fillId="2" borderId="12" xfId="1" applyFont="1" applyFill="1" applyBorder="1" applyAlignment="1" applyProtection="1">
      <alignment vertical="center"/>
    </xf>
    <xf numFmtId="0" fontId="4" fillId="13" borderId="14" xfId="0" applyFont="1" applyFill="1" applyBorder="1" applyAlignment="1">
      <alignment vertical="center"/>
    </xf>
    <xf numFmtId="44" fontId="4" fillId="13" borderId="12" xfId="2" applyNumberFormat="1" applyFont="1" applyFill="1" applyBorder="1" applyAlignment="1">
      <alignment vertical="center"/>
    </xf>
    <xf numFmtId="0" fontId="1" fillId="12" borderId="13" xfId="0" applyFont="1" applyFill="1" applyBorder="1"/>
    <xf numFmtId="44" fontId="1" fillId="12" borderId="15" xfId="0" applyNumberFormat="1" applyFont="1" applyFill="1" applyBorder="1" applyAlignment="1">
      <alignment horizontal="center"/>
    </xf>
    <xf numFmtId="0" fontId="4" fillId="10" borderId="10" xfId="0" applyFont="1" applyFill="1" applyBorder="1" applyAlignment="1">
      <alignment vertical="top"/>
    </xf>
    <xf numFmtId="44" fontId="1" fillId="10" borderId="11" xfId="0" applyNumberFormat="1" applyFont="1" applyFill="1" applyBorder="1" applyAlignment="1">
      <alignment vertical="top"/>
    </xf>
    <xf numFmtId="0" fontId="1" fillId="12" borderId="7" xfId="0" applyFont="1" applyFill="1" applyBorder="1" applyAlignment="1">
      <alignment vertical="top"/>
    </xf>
    <xf numFmtId="44" fontId="4" fillId="12" borderId="9" xfId="2" applyNumberFormat="1" applyFont="1" applyFill="1" applyBorder="1" applyAlignment="1" applyProtection="1">
      <alignment vertical="center"/>
    </xf>
    <xf numFmtId="0" fontId="4" fillId="10" borderId="16" xfId="0" applyFont="1" applyFill="1" applyBorder="1" applyAlignment="1">
      <alignment vertical="top"/>
    </xf>
    <xf numFmtId="44" fontId="4" fillId="10" borderId="17" xfId="2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left" vertical="top" wrapText="1"/>
    </xf>
    <xf numFmtId="0" fontId="4" fillId="13" borderId="15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vertical="center"/>
    </xf>
    <xf numFmtId="44" fontId="11" fillId="2" borderId="9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/>
    <xf numFmtId="0" fontId="9" fillId="2" borderId="7" xfId="0" applyFont="1" applyFill="1" applyBorder="1" applyAlignment="1">
      <alignment vertical="center" wrapText="1"/>
    </xf>
    <xf numFmtId="44" fontId="9" fillId="2" borderId="9" xfId="0" applyNumberFormat="1" applyFont="1" applyFill="1" applyBorder="1" applyAlignment="1">
      <alignment vertical="center"/>
    </xf>
    <xf numFmtId="4" fontId="8" fillId="2" borderId="7" xfId="0" applyNumberFormat="1" applyFont="1" applyFill="1" applyBorder="1" applyAlignment="1">
      <alignment vertical="center" shrinkToFit="1"/>
    </xf>
    <xf numFmtId="4" fontId="8" fillId="7" borderId="7" xfId="0" applyNumberFormat="1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shrinkToFit="1"/>
    </xf>
    <xf numFmtId="4" fontId="8" fillId="2" borderId="14" xfId="0" applyNumberFormat="1" applyFont="1" applyFill="1" applyBorder="1" applyAlignment="1">
      <alignment vertical="center" shrinkToFi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3800474</xdr:colOff>
      <xdr:row>0</xdr:row>
      <xdr:rowOff>85725</xdr:rowOff>
    </xdr:from>
    <xdr:to>
      <xdr:col>1</xdr:col>
      <xdr:colOff>3451542</xdr:colOff>
      <xdr:row>0</xdr:row>
      <xdr:rowOff>817244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3800474" y="85725"/>
          <a:ext cx="56483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nilso.milhomem\Desktop\CONTROLADORIA\RepAnexoXXIX_FluxoCaixa.xlsx" TargetMode="External"/><Relationship Id="rId1" Type="http://schemas.openxmlformats.org/officeDocument/2006/relationships/externalLinkPath" Target="RepAnexoXXIX_FluxoCa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28">
          <cell r="L28">
            <v>19817980.23</v>
          </cell>
        </row>
        <row r="29">
          <cell r="L29">
            <v>4765094.5599999996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158"/>
  <sheetViews>
    <sheetView showGridLines="0" tabSelected="1" workbookViewId="0">
      <selection activeCell="B135" sqref="A135:B135"/>
    </sheetView>
  </sheetViews>
  <sheetFormatPr defaultColWidth="41.6640625" defaultRowHeight="14.4" x14ac:dyDescent="0.3"/>
  <cols>
    <col min="1" max="1" width="90" style="1" customWidth="1"/>
    <col min="2" max="2" width="59.5546875" style="1" customWidth="1"/>
    <col min="3" max="3" width="17.6640625" style="2" bestFit="1" customWidth="1"/>
    <col min="4" max="4" width="20.6640625" style="3" customWidth="1"/>
    <col min="5" max="5" width="19.5546875" style="1" customWidth="1"/>
    <col min="6" max="16384" width="41.6640625" style="1"/>
  </cols>
  <sheetData>
    <row r="1" spans="1:4" s="4" customFormat="1" ht="69.75" customHeight="1" x14ac:dyDescent="0.3">
      <c r="A1" s="89"/>
      <c r="B1" s="89"/>
      <c r="C1" s="5"/>
      <c r="D1" s="6"/>
    </row>
    <row r="2" spans="1:4" s="4" customFormat="1" ht="15" customHeight="1" x14ac:dyDescent="0.3">
      <c r="A2" s="90" t="s">
        <v>0</v>
      </c>
      <c r="B2" s="91"/>
      <c r="C2" s="5"/>
      <c r="D2" s="6"/>
    </row>
    <row r="3" spans="1:4" s="4" customFormat="1" ht="15" customHeight="1" x14ac:dyDescent="0.3">
      <c r="A3" s="90"/>
      <c r="B3" s="91"/>
      <c r="C3" s="5"/>
      <c r="D3" s="6"/>
    </row>
    <row r="4" spans="1:4" s="4" customFormat="1" ht="15" customHeight="1" x14ac:dyDescent="0.3">
      <c r="A4" s="92"/>
      <c r="B4" s="93"/>
      <c r="C4" s="5"/>
      <c r="D4" s="6"/>
    </row>
    <row r="5" spans="1:4" ht="23.25" customHeight="1" x14ac:dyDescent="0.3">
      <c r="A5" s="94" t="s">
        <v>1</v>
      </c>
      <c r="B5" s="95"/>
      <c r="D5" s="7"/>
    </row>
    <row r="6" spans="1:4" ht="23.25" customHeight="1" x14ac:dyDescent="0.3">
      <c r="A6" s="96"/>
      <c r="B6" s="97"/>
    </row>
    <row r="7" spans="1:4" x14ac:dyDescent="0.3">
      <c r="A7" s="98" t="s">
        <v>2</v>
      </c>
      <c r="B7" s="99"/>
    </row>
    <row r="8" spans="1:4" x14ac:dyDescent="0.3">
      <c r="A8" s="8" t="s">
        <v>3</v>
      </c>
      <c r="B8" s="9"/>
    </row>
    <row r="9" spans="1:4" x14ac:dyDescent="0.3">
      <c r="A9" s="100" t="s">
        <v>4</v>
      </c>
      <c r="B9" s="101"/>
    </row>
    <row r="10" spans="1:4" x14ac:dyDescent="0.3">
      <c r="A10" s="10" t="s">
        <v>5</v>
      </c>
      <c r="B10" s="9"/>
    </row>
    <row r="11" spans="1:4" x14ac:dyDescent="0.3">
      <c r="A11" s="100" t="s">
        <v>6</v>
      </c>
      <c r="B11" s="101"/>
    </row>
    <row r="12" spans="1:4" x14ac:dyDescent="0.3">
      <c r="A12" s="10"/>
      <c r="B12" s="9"/>
    </row>
    <row r="13" spans="1:4" x14ac:dyDescent="0.3">
      <c r="A13" s="10" t="s">
        <v>7</v>
      </c>
      <c r="B13" s="9"/>
    </row>
    <row r="14" spans="1:4" x14ac:dyDescent="0.3">
      <c r="A14" s="10" t="s">
        <v>8</v>
      </c>
      <c r="B14" s="9"/>
    </row>
    <row r="15" spans="1:4" x14ac:dyDescent="0.3">
      <c r="A15" s="10" t="s">
        <v>9</v>
      </c>
      <c r="B15" s="11">
        <v>25051562.75</v>
      </c>
      <c r="D15" s="12" t="s">
        <v>10</v>
      </c>
    </row>
    <row r="16" spans="1:4" x14ac:dyDescent="0.3">
      <c r="A16" s="10" t="s">
        <v>11</v>
      </c>
      <c r="B16" s="9">
        <v>0</v>
      </c>
    </row>
    <row r="17" spans="1:2" x14ac:dyDescent="0.3">
      <c r="A17" s="10"/>
      <c r="B17" s="9"/>
    </row>
    <row r="18" spans="1:2" ht="25.8" x14ac:dyDescent="0.3">
      <c r="A18" s="102" t="s">
        <v>12</v>
      </c>
      <c r="B18" s="103"/>
    </row>
    <row r="19" spans="1:2" ht="14.25" customHeight="1" x14ac:dyDescent="0.3">
      <c r="A19" s="13" t="s">
        <v>13</v>
      </c>
      <c r="B19" s="14" t="s">
        <v>14</v>
      </c>
    </row>
    <row r="20" spans="1:2" x14ac:dyDescent="0.3">
      <c r="A20" s="15" t="s">
        <v>15</v>
      </c>
      <c r="B20" s="16">
        <f>B21+B22+B28</f>
        <v>37791974.119999997</v>
      </c>
    </row>
    <row r="21" spans="1:2" x14ac:dyDescent="0.3">
      <c r="A21" s="17" t="s">
        <v>16</v>
      </c>
      <c r="B21" s="18">
        <v>0</v>
      </c>
    </row>
    <row r="22" spans="1:2" x14ac:dyDescent="0.3">
      <c r="A22" s="17" t="s">
        <v>17</v>
      </c>
      <c r="B22" s="19">
        <f>SUM(B23:B27)</f>
        <v>687457.7</v>
      </c>
    </row>
    <row r="23" spans="1:2" x14ac:dyDescent="0.3">
      <c r="A23" s="114" t="s">
        <v>109</v>
      </c>
      <c r="B23" s="21">
        <v>121147.83</v>
      </c>
    </row>
    <row r="24" spans="1:2" x14ac:dyDescent="0.3">
      <c r="A24" s="114" t="s">
        <v>110</v>
      </c>
      <c r="B24" s="21">
        <v>202705.33</v>
      </c>
    </row>
    <row r="25" spans="1:2" x14ac:dyDescent="0.3">
      <c r="A25" s="114" t="s">
        <v>111</v>
      </c>
      <c r="B25" s="21">
        <v>363604.54</v>
      </c>
    </row>
    <row r="26" spans="1:2" x14ac:dyDescent="0.3">
      <c r="A26" s="114" t="s">
        <v>112</v>
      </c>
      <c r="B26" s="21">
        <v>0</v>
      </c>
    </row>
    <row r="27" spans="1:2" x14ac:dyDescent="0.3">
      <c r="A27" s="114" t="s">
        <v>113</v>
      </c>
      <c r="B27" s="21">
        <v>0</v>
      </c>
    </row>
    <row r="28" spans="1:2" x14ac:dyDescent="0.3">
      <c r="A28" s="22" t="s">
        <v>18</v>
      </c>
      <c r="B28" s="23">
        <f>SUM(B29:B34)</f>
        <v>37104516.419999994</v>
      </c>
    </row>
    <row r="29" spans="1:2" x14ac:dyDescent="0.3">
      <c r="A29" s="115" t="s">
        <v>114</v>
      </c>
      <c r="B29" s="21">
        <v>12500080.949999999</v>
      </c>
    </row>
    <row r="30" spans="1:2" x14ac:dyDescent="0.3">
      <c r="A30" s="119" t="s">
        <v>115</v>
      </c>
      <c r="B30" s="21">
        <v>0</v>
      </c>
    </row>
    <row r="31" spans="1:2" x14ac:dyDescent="0.3">
      <c r="A31" s="115" t="s">
        <v>116</v>
      </c>
      <c r="B31" s="21">
        <f>[1]Sheet!$L$29</f>
        <v>4765094.5599999996</v>
      </c>
    </row>
    <row r="32" spans="1:2" x14ac:dyDescent="0.3">
      <c r="A32" s="115" t="s">
        <v>117</v>
      </c>
      <c r="B32" s="21">
        <f>[1]Sheet!$L$28</f>
        <v>19817980.23</v>
      </c>
    </row>
    <row r="33" spans="1:5" x14ac:dyDescent="0.3">
      <c r="A33" s="115" t="s">
        <v>118</v>
      </c>
      <c r="B33" s="21"/>
    </row>
    <row r="34" spans="1:5" x14ac:dyDescent="0.3">
      <c r="A34" s="115" t="s">
        <v>119</v>
      </c>
      <c r="B34" s="21">
        <v>21360.68</v>
      </c>
    </row>
    <row r="35" spans="1:5" x14ac:dyDescent="0.3">
      <c r="A35" s="24" t="s">
        <v>19</v>
      </c>
      <c r="B35" s="25">
        <f>(B21+B22+B28)</f>
        <v>37791974.119999997</v>
      </c>
    </row>
    <row r="36" spans="1:5" x14ac:dyDescent="0.3">
      <c r="A36" s="22" t="s">
        <v>20</v>
      </c>
      <c r="B36" s="26">
        <f>B37+B42+B44+B46+B53+B55+B56+B57</f>
        <v>25602657.16</v>
      </c>
      <c r="C36" s="27"/>
      <c r="D36" s="28"/>
    </row>
    <row r="37" spans="1:5" x14ac:dyDescent="0.3">
      <c r="A37" s="29" t="s">
        <v>21</v>
      </c>
      <c r="B37" s="30">
        <f>B38+B39+B40+B41</f>
        <v>23793472.09</v>
      </c>
      <c r="C37" s="31"/>
      <c r="D37" s="32"/>
      <c r="E37" s="33"/>
    </row>
    <row r="38" spans="1:5" x14ac:dyDescent="0.3">
      <c r="A38" s="114" t="s">
        <v>120</v>
      </c>
      <c r="B38" s="34">
        <v>23708204.280000001</v>
      </c>
      <c r="E38" s="33"/>
    </row>
    <row r="39" spans="1:5" x14ac:dyDescent="0.3">
      <c r="A39" s="20" t="s">
        <v>22</v>
      </c>
      <c r="B39" s="34">
        <v>33221.79</v>
      </c>
      <c r="C39" s="35"/>
      <c r="E39" s="33"/>
    </row>
    <row r="40" spans="1:5" x14ac:dyDescent="0.3">
      <c r="A40" s="20" t="s">
        <v>23</v>
      </c>
      <c r="B40" s="34">
        <v>0</v>
      </c>
      <c r="E40" s="33"/>
    </row>
    <row r="41" spans="1:5" x14ac:dyDescent="0.3">
      <c r="A41" s="20" t="s">
        <v>24</v>
      </c>
      <c r="B41" s="34">
        <v>52046.02</v>
      </c>
      <c r="E41" s="33"/>
    </row>
    <row r="42" spans="1:5" ht="13.5" customHeight="1" x14ac:dyDescent="0.3">
      <c r="A42" s="29" t="s">
        <v>25</v>
      </c>
      <c r="B42" s="30">
        <f>SUM(B43:B43)</f>
        <v>0</v>
      </c>
      <c r="E42" s="33"/>
    </row>
    <row r="43" spans="1:5" x14ac:dyDescent="0.3">
      <c r="A43" s="114" t="s">
        <v>121</v>
      </c>
      <c r="B43" s="34">
        <v>0</v>
      </c>
      <c r="E43" s="33"/>
    </row>
    <row r="44" spans="1:5" x14ac:dyDescent="0.3">
      <c r="A44" s="29" t="s">
        <v>26</v>
      </c>
      <c r="B44" s="30">
        <f>B45</f>
        <v>1169907.98</v>
      </c>
      <c r="E44" s="33"/>
    </row>
    <row r="45" spans="1:5" x14ac:dyDescent="0.3">
      <c r="A45" s="114" t="s">
        <v>122</v>
      </c>
      <c r="B45" s="34">
        <v>1169907.98</v>
      </c>
      <c r="E45" s="33"/>
    </row>
    <row r="46" spans="1:5" x14ac:dyDescent="0.3">
      <c r="A46" s="36" t="s">
        <v>27</v>
      </c>
      <c r="B46" s="30">
        <f>SUM(B47:B52)</f>
        <v>549438.44000000006</v>
      </c>
      <c r="C46" s="35"/>
      <c r="D46" s="32"/>
      <c r="E46" s="33"/>
    </row>
    <row r="47" spans="1:5" x14ac:dyDescent="0.3">
      <c r="A47" s="116" t="s">
        <v>123</v>
      </c>
      <c r="B47" s="34">
        <v>0</v>
      </c>
      <c r="E47" s="33"/>
    </row>
    <row r="48" spans="1:5" x14ac:dyDescent="0.3">
      <c r="A48" s="116" t="s">
        <v>124</v>
      </c>
      <c r="B48" s="34">
        <v>275911.84999999998</v>
      </c>
      <c r="E48" s="33"/>
    </row>
    <row r="49" spans="1:4" x14ac:dyDescent="0.3">
      <c r="A49" s="116" t="s">
        <v>125</v>
      </c>
      <c r="B49" s="34">
        <v>210465.04</v>
      </c>
    </row>
    <row r="50" spans="1:4" x14ac:dyDescent="0.3">
      <c r="A50" s="116" t="s">
        <v>126</v>
      </c>
      <c r="B50" s="34">
        <v>0</v>
      </c>
    </row>
    <row r="51" spans="1:4" x14ac:dyDescent="0.3">
      <c r="A51" s="117" t="s">
        <v>102</v>
      </c>
      <c r="B51" s="34">
        <v>62829.68</v>
      </c>
    </row>
    <row r="52" spans="1:4" x14ac:dyDescent="0.3">
      <c r="A52" s="117" t="s">
        <v>103</v>
      </c>
      <c r="B52" s="34">
        <v>231.87</v>
      </c>
    </row>
    <row r="53" spans="1:4" s="111" customFormat="1" x14ac:dyDescent="0.3">
      <c r="A53" s="107" t="s">
        <v>28</v>
      </c>
      <c r="B53" s="108">
        <v>25597.47</v>
      </c>
      <c r="C53" s="109"/>
      <c r="D53" s="110"/>
    </row>
    <row r="54" spans="1:4" x14ac:dyDescent="0.3">
      <c r="A54" s="39" t="s">
        <v>29</v>
      </c>
      <c r="B54" s="30">
        <v>0</v>
      </c>
    </row>
    <row r="55" spans="1:4" x14ac:dyDescent="0.3">
      <c r="A55" s="39" t="s">
        <v>30</v>
      </c>
      <c r="B55" s="30">
        <v>0</v>
      </c>
    </row>
    <row r="56" spans="1:4" x14ac:dyDescent="0.3">
      <c r="A56" s="39" t="s">
        <v>31</v>
      </c>
      <c r="B56" s="30">
        <v>64241.18</v>
      </c>
    </row>
    <row r="57" spans="1:4" x14ac:dyDescent="0.3">
      <c r="A57" s="29" t="s">
        <v>32</v>
      </c>
      <c r="B57" s="30">
        <v>0</v>
      </c>
    </row>
    <row r="58" spans="1:4" x14ac:dyDescent="0.3">
      <c r="A58" s="39" t="s">
        <v>33</v>
      </c>
      <c r="B58" s="30">
        <f>SUM(B37+B42+B44+B46+B53+B54+B55+B56+B57)</f>
        <v>25602657.16</v>
      </c>
    </row>
    <row r="59" spans="1:4" x14ac:dyDescent="0.3">
      <c r="A59" s="40" t="s">
        <v>34</v>
      </c>
      <c r="B59" s="41">
        <f>SUM(B60+B65)</f>
        <v>24821068.719999999</v>
      </c>
      <c r="D59" s="32"/>
    </row>
    <row r="60" spans="1:4" x14ac:dyDescent="0.3">
      <c r="A60" s="42" t="s">
        <v>35</v>
      </c>
      <c r="B60" s="30">
        <f>SUM(B61+B62+B63+B64)</f>
        <v>23647068.719999999</v>
      </c>
    </row>
    <row r="61" spans="1:4" x14ac:dyDescent="0.3">
      <c r="A61" s="118" t="s">
        <v>127</v>
      </c>
      <c r="B61" s="34">
        <v>23318000</v>
      </c>
    </row>
    <row r="62" spans="1:4" x14ac:dyDescent="0.3">
      <c r="A62" s="118" t="s">
        <v>128</v>
      </c>
      <c r="B62" s="34">
        <v>0</v>
      </c>
    </row>
    <row r="63" spans="1:4" x14ac:dyDescent="0.3">
      <c r="A63" s="118" t="s">
        <v>104</v>
      </c>
      <c r="B63" s="34">
        <v>329068.71999999997</v>
      </c>
    </row>
    <row r="64" spans="1:4" x14ac:dyDescent="0.3">
      <c r="A64" s="118" t="s">
        <v>105</v>
      </c>
      <c r="B64" s="34">
        <v>0</v>
      </c>
    </row>
    <row r="65" spans="1:3" x14ac:dyDescent="0.3">
      <c r="A65" s="44" t="s">
        <v>36</v>
      </c>
      <c r="B65" s="25">
        <f>B66</f>
        <v>1174000</v>
      </c>
    </row>
    <row r="66" spans="1:3" x14ac:dyDescent="0.3">
      <c r="A66" s="118" t="s">
        <v>129</v>
      </c>
      <c r="B66" s="34">
        <v>1174000</v>
      </c>
    </row>
    <row r="67" spans="1:3" x14ac:dyDescent="0.3">
      <c r="A67" s="42" t="s">
        <v>37</v>
      </c>
      <c r="B67" s="30">
        <f>B60+B65</f>
        <v>24821068.719999999</v>
      </c>
    </row>
    <row r="68" spans="1:3" x14ac:dyDescent="0.3">
      <c r="A68" s="40" t="s">
        <v>38</v>
      </c>
      <c r="B68" s="41">
        <f>(B58+B67)</f>
        <v>50423725.879999995</v>
      </c>
    </row>
    <row r="69" spans="1:3" x14ac:dyDescent="0.3">
      <c r="A69" s="45" t="s">
        <v>39</v>
      </c>
      <c r="B69" s="46">
        <f>B70+B76</f>
        <v>24974907.98</v>
      </c>
    </row>
    <row r="70" spans="1:3" x14ac:dyDescent="0.3">
      <c r="A70" s="47" t="s">
        <v>40</v>
      </c>
      <c r="B70" s="30">
        <f>SUM(B71:B75)</f>
        <v>24974907.98</v>
      </c>
    </row>
    <row r="71" spans="1:3" x14ac:dyDescent="0.3">
      <c r="A71" s="116" t="s">
        <v>130</v>
      </c>
      <c r="B71" s="34">
        <v>0</v>
      </c>
    </row>
    <row r="72" spans="1:3" x14ac:dyDescent="0.3">
      <c r="A72" s="116" t="s">
        <v>131</v>
      </c>
      <c r="B72" s="34">
        <v>0</v>
      </c>
    </row>
    <row r="73" spans="1:3" x14ac:dyDescent="0.3">
      <c r="A73" s="116" t="s">
        <v>106</v>
      </c>
      <c r="B73" s="34">
        <v>23805000</v>
      </c>
    </row>
    <row r="74" spans="1:3" x14ac:dyDescent="0.3">
      <c r="A74" s="116" t="s">
        <v>107</v>
      </c>
      <c r="B74" s="48">
        <v>1169907.98</v>
      </c>
    </row>
    <row r="75" spans="1:3" x14ac:dyDescent="0.3">
      <c r="A75" s="116" t="s">
        <v>108</v>
      </c>
      <c r="B75" s="48">
        <v>0</v>
      </c>
    </row>
    <row r="76" spans="1:3" x14ac:dyDescent="0.3">
      <c r="A76" s="49" t="s">
        <v>41</v>
      </c>
      <c r="B76" s="50">
        <f>B77</f>
        <v>0</v>
      </c>
    </row>
    <row r="77" spans="1:3" x14ac:dyDescent="0.3">
      <c r="A77" s="116" t="s">
        <v>132</v>
      </c>
      <c r="B77" s="51">
        <v>0</v>
      </c>
    </row>
    <row r="78" spans="1:3" x14ac:dyDescent="0.3">
      <c r="A78" s="49" t="s">
        <v>42</v>
      </c>
      <c r="B78" s="52">
        <f>B70+B76</f>
        <v>24974907.98</v>
      </c>
    </row>
    <row r="79" spans="1:3" x14ac:dyDescent="0.3">
      <c r="A79" s="37" t="s">
        <v>43</v>
      </c>
      <c r="B79" s="34">
        <f>B78</f>
        <v>24974907.98</v>
      </c>
      <c r="C79" s="35"/>
    </row>
    <row r="80" spans="1:3" x14ac:dyDescent="0.3">
      <c r="A80" s="37" t="s">
        <v>44</v>
      </c>
      <c r="B80" s="34">
        <f>B67</f>
        <v>24821068.719999999</v>
      </c>
      <c r="C80" s="35"/>
    </row>
    <row r="81" spans="1:5" x14ac:dyDescent="0.3">
      <c r="A81" s="53" t="s">
        <v>45</v>
      </c>
      <c r="B81" s="54">
        <f>B78-B67</f>
        <v>153839.26000000164</v>
      </c>
    </row>
    <row r="82" spans="1:5" x14ac:dyDescent="0.3">
      <c r="A82" s="55" t="s">
        <v>46</v>
      </c>
      <c r="B82" s="56">
        <f>B83+B113+B120</f>
        <v>25433956.269999996</v>
      </c>
    </row>
    <row r="83" spans="1:5" ht="15.75" customHeight="1" x14ac:dyDescent="0.3">
      <c r="A83" s="55" t="s">
        <v>47</v>
      </c>
      <c r="B83" s="50">
        <f>SUM(B84:B105)</f>
        <v>24345929.059999995</v>
      </c>
      <c r="C83" s="57"/>
      <c r="D83" s="12"/>
      <c r="E83" s="58"/>
    </row>
    <row r="84" spans="1:5" ht="15.75" customHeight="1" x14ac:dyDescent="0.3">
      <c r="A84" s="38" t="s">
        <v>48</v>
      </c>
      <c r="B84" s="34">
        <v>6178013.04</v>
      </c>
      <c r="C84" s="35"/>
    </row>
    <row r="85" spans="1:5" ht="15.75" customHeight="1" x14ac:dyDescent="0.3">
      <c r="A85" s="37" t="s">
        <v>49</v>
      </c>
      <c r="B85" s="34">
        <v>10050974.4</v>
      </c>
      <c r="C85" s="35"/>
    </row>
    <row r="86" spans="1:5" x14ac:dyDescent="0.3">
      <c r="A86" s="37" t="s">
        <v>50</v>
      </c>
      <c r="B86" s="34">
        <v>5376835.9299999997</v>
      </c>
    </row>
    <row r="87" spans="1:5" x14ac:dyDescent="0.3">
      <c r="A87" s="38" t="s">
        <v>51</v>
      </c>
      <c r="B87" s="34">
        <v>361483.52000000019</v>
      </c>
      <c r="C87" s="35"/>
    </row>
    <row r="88" spans="1:5" x14ac:dyDescent="0.3">
      <c r="A88" s="38" t="s">
        <v>52</v>
      </c>
      <c r="B88" s="34">
        <v>0</v>
      </c>
    </row>
    <row r="89" spans="1:5" s="59" customFormat="1" x14ac:dyDescent="0.3">
      <c r="A89" s="112" t="s">
        <v>53</v>
      </c>
      <c r="B89" s="113">
        <v>0</v>
      </c>
      <c r="E89" s="60"/>
    </row>
    <row r="90" spans="1:5" s="61" customFormat="1" x14ac:dyDescent="0.3">
      <c r="A90" s="62" t="s">
        <v>54</v>
      </c>
      <c r="B90" s="34">
        <v>638272.97</v>
      </c>
      <c r="C90" s="27"/>
      <c r="D90" s="32"/>
    </row>
    <row r="91" spans="1:5" s="61" customFormat="1" x14ac:dyDescent="0.3">
      <c r="A91" s="62" t="s">
        <v>55</v>
      </c>
      <c r="B91" s="34">
        <v>131350.06</v>
      </c>
      <c r="C91" s="2"/>
      <c r="D91" s="3"/>
      <c r="E91" s="1"/>
    </row>
    <row r="92" spans="1:5" x14ac:dyDescent="0.3">
      <c r="A92" s="62" t="s">
        <v>56</v>
      </c>
      <c r="B92" s="34">
        <v>0</v>
      </c>
    </row>
    <row r="93" spans="1:5" x14ac:dyDescent="0.3">
      <c r="A93" s="62" t="s">
        <v>57</v>
      </c>
      <c r="B93" s="34">
        <v>337633.02</v>
      </c>
    </row>
    <row r="94" spans="1:5" x14ac:dyDescent="0.3">
      <c r="A94" s="62" t="s">
        <v>58</v>
      </c>
      <c r="B94" s="34">
        <v>326229.96999999997</v>
      </c>
    </row>
    <row r="95" spans="1:5" x14ac:dyDescent="0.3">
      <c r="A95" s="62" t="s">
        <v>59</v>
      </c>
      <c r="B95" s="34">
        <v>0</v>
      </c>
    </row>
    <row r="96" spans="1:5" x14ac:dyDescent="0.3">
      <c r="A96" s="62" t="s">
        <v>60</v>
      </c>
      <c r="B96" s="34">
        <v>0</v>
      </c>
    </row>
    <row r="97" spans="1:5" x14ac:dyDescent="0.3">
      <c r="A97" s="62" t="s">
        <v>61</v>
      </c>
      <c r="B97" s="34">
        <v>8853.9</v>
      </c>
    </row>
    <row r="98" spans="1:5" x14ac:dyDescent="0.3">
      <c r="A98" s="62" t="s">
        <v>62</v>
      </c>
      <c r="B98" s="34">
        <v>6000</v>
      </c>
    </row>
    <row r="99" spans="1:5" x14ac:dyDescent="0.3">
      <c r="A99" s="62" t="s">
        <v>63</v>
      </c>
      <c r="B99" s="34">
        <v>0</v>
      </c>
    </row>
    <row r="100" spans="1:5" x14ac:dyDescent="0.3">
      <c r="A100" s="62" t="s">
        <v>64</v>
      </c>
      <c r="B100" s="34">
        <v>43857.47</v>
      </c>
    </row>
    <row r="101" spans="1:5" x14ac:dyDescent="0.3">
      <c r="A101" s="62" t="s">
        <v>65</v>
      </c>
      <c r="B101" s="34">
        <v>0</v>
      </c>
    </row>
    <row r="102" spans="1:5" x14ac:dyDescent="0.3">
      <c r="A102" s="62" t="s">
        <v>66</v>
      </c>
      <c r="B102" s="34">
        <v>55571.85</v>
      </c>
    </row>
    <row r="103" spans="1:5" x14ac:dyDescent="0.3">
      <c r="A103" s="62" t="s">
        <v>67</v>
      </c>
      <c r="B103" s="34">
        <v>6196.34</v>
      </c>
    </row>
    <row r="104" spans="1:5" x14ac:dyDescent="0.3">
      <c r="A104" s="62" t="s">
        <v>68</v>
      </c>
      <c r="B104" s="34">
        <v>810823.52</v>
      </c>
    </row>
    <row r="105" spans="1:5" x14ac:dyDescent="0.3">
      <c r="A105" s="62" t="s">
        <v>69</v>
      </c>
      <c r="B105" s="34">
        <v>13833.07</v>
      </c>
    </row>
    <row r="106" spans="1:5" x14ac:dyDescent="0.3">
      <c r="A106" s="63" t="s">
        <v>70</v>
      </c>
      <c r="B106" s="64">
        <f>SUM(B84:B105)</f>
        <v>24345929.059999995</v>
      </c>
      <c r="C106" s="35"/>
      <c r="E106" s="58"/>
    </row>
    <row r="107" spans="1:5" x14ac:dyDescent="0.3">
      <c r="A107" s="65" t="s">
        <v>71</v>
      </c>
      <c r="B107" s="66">
        <f>B112</f>
        <v>24974907.98</v>
      </c>
      <c r="E107" s="67"/>
    </row>
    <row r="108" spans="1:5" s="67" customFormat="1" x14ac:dyDescent="0.3">
      <c r="A108" s="37" t="s">
        <v>72</v>
      </c>
      <c r="B108" s="34">
        <v>24974907.98</v>
      </c>
      <c r="C108" s="2"/>
      <c r="D108" s="3"/>
    </row>
    <row r="109" spans="1:5" s="67" customFormat="1" x14ac:dyDescent="0.3">
      <c r="A109" s="68" t="s">
        <v>73</v>
      </c>
      <c r="B109" s="69">
        <v>0</v>
      </c>
      <c r="C109" s="2"/>
      <c r="D109" s="3"/>
    </row>
    <row r="110" spans="1:5" s="67" customFormat="1" x14ac:dyDescent="0.3">
      <c r="A110" s="68" t="s">
        <v>74</v>
      </c>
      <c r="B110" s="69">
        <v>0</v>
      </c>
      <c r="C110" s="2"/>
      <c r="D110" s="3"/>
    </row>
    <row r="111" spans="1:5" s="67" customFormat="1" x14ac:dyDescent="0.3">
      <c r="A111" s="68" t="s">
        <v>75</v>
      </c>
      <c r="B111" s="34">
        <v>0</v>
      </c>
      <c r="C111" s="2"/>
      <c r="D111" s="3"/>
    </row>
    <row r="112" spans="1:5" s="67" customFormat="1" x14ac:dyDescent="0.3">
      <c r="A112" s="39" t="s">
        <v>76</v>
      </c>
      <c r="B112" s="30">
        <f>B108+B109+B110+B111</f>
        <v>24974907.98</v>
      </c>
      <c r="C112" s="2"/>
      <c r="D112" s="3"/>
      <c r="E112" s="1"/>
    </row>
    <row r="113" spans="1:4" x14ac:dyDescent="0.3">
      <c r="A113" s="55" t="s">
        <v>77</v>
      </c>
      <c r="B113" s="66">
        <f>B119</f>
        <v>1088027.21</v>
      </c>
    </row>
    <row r="114" spans="1:4" x14ac:dyDescent="0.3">
      <c r="A114" s="38" t="s">
        <v>78</v>
      </c>
      <c r="B114" s="34">
        <v>1088027.21</v>
      </c>
      <c r="D114" s="32"/>
    </row>
    <row r="115" spans="1:4" x14ac:dyDescent="0.3">
      <c r="A115" s="43" t="s">
        <v>79</v>
      </c>
      <c r="B115" s="34">
        <v>0</v>
      </c>
    </row>
    <row r="116" spans="1:4" x14ac:dyDescent="0.3">
      <c r="A116" s="62" t="s">
        <v>80</v>
      </c>
      <c r="B116" s="34">
        <v>0</v>
      </c>
    </row>
    <row r="117" spans="1:4" x14ac:dyDescent="0.3">
      <c r="A117" s="62" t="s">
        <v>81</v>
      </c>
      <c r="B117" s="34">
        <v>0</v>
      </c>
    </row>
    <row r="118" spans="1:4" x14ac:dyDescent="0.3">
      <c r="A118" s="62" t="s">
        <v>82</v>
      </c>
      <c r="B118" s="34">
        <v>0</v>
      </c>
    </row>
    <row r="119" spans="1:4" x14ac:dyDescent="0.3">
      <c r="A119" s="39" t="s">
        <v>83</v>
      </c>
      <c r="B119" s="64">
        <f>B114+B115+B116+B117+B118</f>
        <v>1088027.21</v>
      </c>
      <c r="C119" s="35"/>
    </row>
    <row r="120" spans="1:4" x14ac:dyDescent="0.3">
      <c r="A120" s="45" t="s">
        <v>84</v>
      </c>
      <c r="B120" s="70">
        <f>B123</f>
        <v>0</v>
      </c>
    </row>
    <row r="121" spans="1:4" x14ac:dyDescent="0.3">
      <c r="A121" s="71" t="s">
        <v>85</v>
      </c>
      <c r="B121" s="34">
        <v>0</v>
      </c>
    </row>
    <row r="122" spans="1:4" x14ac:dyDescent="0.3">
      <c r="A122" s="38" t="s">
        <v>86</v>
      </c>
      <c r="B122" s="72">
        <v>0</v>
      </c>
    </row>
    <row r="123" spans="1:4" x14ac:dyDescent="0.3">
      <c r="A123" s="73" t="s">
        <v>87</v>
      </c>
      <c r="B123" s="74">
        <f>B121+B122</f>
        <v>0</v>
      </c>
    </row>
    <row r="124" spans="1:4" x14ac:dyDescent="0.3">
      <c r="A124" s="106" t="s">
        <v>101</v>
      </c>
      <c r="B124" s="66">
        <f>B125+B131</f>
        <v>37960675.009999976</v>
      </c>
    </row>
    <row r="125" spans="1:4" x14ac:dyDescent="0.3">
      <c r="A125" s="75" t="s">
        <v>88</v>
      </c>
      <c r="B125" s="25">
        <f>SUM(B126:B130)</f>
        <v>152880.88999997996</v>
      </c>
    </row>
    <row r="126" spans="1:4" x14ac:dyDescent="0.3">
      <c r="A126" s="114" t="s">
        <v>133</v>
      </c>
      <c r="B126" s="34">
        <v>48257.469999980894</v>
      </c>
    </row>
    <row r="127" spans="1:4" x14ac:dyDescent="0.3">
      <c r="A127" s="114" t="s">
        <v>134</v>
      </c>
      <c r="B127" s="34">
        <v>172.78999999987718</v>
      </c>
    </row>
    <row r="128" spans="1:4" x14ac:dyDescent="0.3">
      <c r="A128" s="114" t="s">
        <v>135</v>
      </c>
      <c r="B128" s="34">
        <v>52467.590000000026</v>
      </c>
    </row>
    <row r="129" spans="1:5" x14ac:dyDescent="0.3">
      <c r="A129" s="114" t="s">
        <v>136</v>
      </c>
      <c r="B129" s="34">
        <v>51983.039999999164</v>
      </c>
    </row>
    <row r="130" spans="1:5" x14ac:dyDescent="0.3">
      <c r="A130" s="114" t="s">
        <v>137</v>
      </c>
      <c r="B130" s="34">
        <v>0</v>
      </c>
    </row>
    <row r="131" spans="1:5" x14ac:dyDescent="0.3">
      <c r="A131" s="75" t="s">
        <v>89</v>
      </c>
      <c r="B131" s="25">
        <f>SUM(B132:B136)</f>
        <v>37807794.119999997</v>
      </c>
    </row>
    <row r="132" spans="1:5" x14ac:dyDescent="0.3">
      <c r="A132" s="114" t="s">
        <v>138</v>
      </c>
      <c r="B132" s="34">
        <v>13262992.800000001</v>
      </c>
      <c r="E132" s="76"/>
    </row>
    <row r="133" spans="1:5" x14ac:dyDescent="0.3">
      <c r="A133" s="114" t="s">
        <v>139</v>
      </c>
      <c r="B133" s="34">
        <v>18854445.27</v>
      </c>
    </row>
    <row r="134" spans="1:5" x14ac:dyDescent="0.3">
      <c r="A134" s="77" t="s">
        <v>142</v>
      </c>
      <c r="B134" s="78">
        <v>0</v>
      </c>
      <c r="D134" s="35"/>
    </row>
    <row r="135" spans="1:5" x14ac:dyDescent="0.3">
      <c r="A135" s="120" t="s">
        <v>143</v>
      </c>
      <c r="B135" s="78">
        <v>5668763.5</v>
      </c>
    </row>
    <row r="136" spans="1:5" x14ac:dyDescent="0.3">
      <c r="A136" s="120" t="s">
        <v>140</v>
      </c>
      <c r="B136" s="78">
        <v>21592.55</v>
      </c>
    </row>
    <row r="137" spans="1:5" x14ac:dyDescent="0.3">
      <c r="A137" s="79" t="s">
        <v>90</v>
      </c>
      <c r="B137" s="80">
        <f>(B35+B58)-(B82+B109+B110+B111)</f>
        <v>37960675.010000005</v>
      </c>
      <c r="D137" s="32"/>
    </row>
    <row r="138" spans="1:5" x14ac:dyDescent="0.3">
      <c r="A138" s="81" t="s">
        <v>91</v>
      </c>
      <c r="B138" s="82">
        <v>0</v>
      </c>
    </row>
    <row r="139" spans="1:5" x14ac:dyDescent="0.3">
      <c r="A139" s="83" t="s">
        <v>92</v>
      </c>
      <c r="B139" s="84"/>
    </row>
    <row r="140" spans="1:5" x14ac:dyDescent="0.3">
      <c r="A140" s="85" t="s">
        <v>93</v>
      </c>
      <c r="B140" s="86">
        <v>0</v>
      </c>
    </row>
    <row r="141" spans="1:5" x14ac:dyDescent="0.3">
      <c r="A141" s="85" t="s">
        <v>141</v>
      </c>
      <c r="B141" s="86">
        <v>154736.44</v>
      </c>
    </row>
    <row r="142" spans="1:5" x14ac:dyDescent="0.3">
      <c r="A142" s="85" t="s">
        <v>94</v>
      </c>
      <c r="B142" s="86">
        <v>0</v>
      </c>
    </row>
    <row r="143" spans="1:5" ht="15" thickBot="1" x14ac:dyDescent="0.35">
      <c r="A143" s="87" t="s">
        <v>95</v>
      </c>
      <c r="B143" s="88"/>
    </row>
    <row r="144" spans="1:5" x14ac:dyDescent="0.3">
      <c r="A144" s="104" t="s">
        <v>96</v>
      </c>
    </row>
    <row r="145" spans="1:2" x14ac:dyDescent="0.3">
      <c r="A145" s="105"/>
    </row>
    <row r="146" spans="1:2" x14ac:dyDescent="0.3">
      <c r="A146" s="105"/>
      <c r="B146" s="58"/>
    </row>
    <row r="147" spans="1:2" x14ac:dyDescent="0.3">
      <c r="A147" s="67" t="s">
        <v>97</v>
      </c>
    </row>
    <row r="149" spans="1:2" x14ac:dyDescent="0.3">
      <c r="B149" s="67" t="s">
        <v>98</v>
      </c>
    </row>
    <row r="150" spans="1:2" x14ac:dyDescent="0.3">
      <c r="B150" s="67"/>
    </row>
    <row r="151" spans="1:2" x14ac:dyDescent="0.3">
      <c r="B151" s="67"/>
    </row>
    <row r="153" spans="1:2" x14ac:dyDescent="0.3">
      <c r="A153" s="67" t="s">
        <v>99</v>
      </c>
    </row>
    <row r="154" spans="1:2" x14ac:dyDescent="0.3">
      <c r="A154" s="67" t="s">
        <v>100</v>
      </c>
    </row>
    <row r="158" spans="1:2" x14ac:dyDescent="0.3">
      <c r="A158" s="67"/>
    </row>
  </sheetData>
  <mergeCells count="8">
    <mergeCell ref="A11:B11"/>
    <mergeCell ref="A18:B18"/>
    <mergeCell ref="A144:A146"/>
    <mergeCell ref="A1:B1"/>
    <mergeCell ref="A2:B4"/>
    <mergeCell ref="A5:B6"/>
    <mergeCell ref="A7:B7"/>
    <mergeCell ref="A9:B9"/>
  </mergeCells>
  <pageMargins left="0.23622047244094491" right="0.23622047244094491" top="0.74803149606299213" bottom="0.74803149606299213" header="0.31496062992125984" footer="0.31496062992125984"/>
  <pageSetup paperSize="9" scale="58" fitToWidth="0" fitToHeight="0" orientation="portrait" horizontalDpi="300" verticalDpi="300" r:id="rId1"/>
  <rowBreaks count="1" manualBreakCount="1">
    <brk id="76" max="1" man="1"/>
  </rowBreaks>
  <ignoredErrors>
    <ignoredError sqref="B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Abril-2026</vt:lpstr>
      <vt:lpstr>'Abril-2026'!Area_de_impressao</vt:lpstr>
      <vt:lpstr>'Abril-2026'!Print_Titles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Ronilso Sousa Milhomem</cp:lastModifiedBy>
  <cp:revision>3</cp:revision>
  <dcterms:created xsi:type="dcterms:W3CDTF">2021-09-23T15:15:02Z</dcterms:created>
  <dcterms:modified xsi:type="dcterms:W3CDTF">2026-05-05T20:25:47Z</dcterms:modified>
  <cp:category/>
  <cp:contentStatus/>
</cp:coreProperties>
</file>