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arianna.xavier\Downloads\"/>
    </mc:Choice>
  </mc:AlternateContent>
  <xr:revisionPtr revIDLastSave="0" documentId="8_{67BA9D03-811C-41FC-8EB2-7785B8319DE8}" xr6:coauthVersionLast="47" xr6:coauthVersionMax="47" xr10:uidLastSave="{00000000-0000-0000-0000-000000000000}"/>
  <bookViews>
    <workbookView xWindow="-28920" yWindow="-2850" windowWidth="29040" windowHeight="15840" tabRatio="500" xr2:uid="{00000000-000D-0000-FFFF-FFFF00000000}"/>
  </bookViews>
  <sheets>
    <sheet name="Janeiro - 2025" sheetId="1" r:id="rId1"/>
    <sheet name="Planilha1" sheetId="2" r:id="rId2"/>
  </sheets>
  <definedNames>
    <definedName name="_xlnm.Print_Area" localSheetId="0">'Janeiro - 2025'!$A$1:$B$151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4" i="1" l="1"/>
  <c r="B56" i="1"/>
  <c r="B80" i="1"/>
  <c r="B77" i="1" s="1"/>
  <c r="B114" i="1"/>
  <c r="B108" i="1" s="1"/>
  <c r="B38" i="1" l="1"/>
  <c r="B42" i="1" l="1"/>
  <c r="B37" i="1" l="1"/>
  <c r="B123" i="1" l="1"/>
  <c r="B59" i="1" l="1"/>
  <c r="B61" i="1" l="1"/>
  <c r="B98" i="1" l="1"/>
  <c r="B28" i="1" l="1"/>
  <c r="B129" i="1"/>
  <c r="B122" i="1" s="1"/>
  <c r="B66" i="1"/>
  <c r="B22" i="1" l="1"/>
  <c r="B120" i="1"/>
  <c r="B117" i="1" s="1"/>
  <c r="B76" i="1" s="1"/>
  <c r="B34" i="1" l="1"/>
  <c r="B40" i="1" l="1"/>
  <c r="B36" i="1" s="1"/>
  <c r="B53" i="1" l="1"/>
  <c r="B63" i="1" s="1"/>
  <c r="B69" i="1"/>
  <c r="B71" i="1" s="1"/>
  <c r="B74" i="1" l="1"/>
  <c r="B65" i="1"/>
  <c r="B55" i="1"/>
  <c r="B20" i="1" l="1"/>
  <c r="B133" i="1" s="1"/>
  <c r="B105" i="1" l="1"/>
  <c r="B100" i="1" s="1"/>
</calcChain>
</file>

<file path=xl/sharedStrings.xml><?xml version="1.0" encoding="utf-8"?>
<sst xmlns="http://schemas.openxmlformats.org/spreadsheetml/2006/main" count="140" uniqueCount="129">
  <si>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</si>
  <si>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</si>
  <si>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DO ÓRGÃO PÚBLICO/CONTRATANTE: SECRETARIA DE ESTADO DA SAÚDE - GOIAS</t>
  </si>
  <si>
    <t>CNPJ:  02.529.964/0001-57</t>
  </si>
  <si>
    <t>NOME DA ORGANIZAÇÃO SOCIAL/CONTRATADA: SOCIEDADE BENEF. ISRAELITA BRAS. HOSPITAL ALBERT EISNTEIN</t>
  </si>
  <si>
    <t>CNPJ: 60.765.823/0090-05</t>
  </si>
  <si>
    <t xml:space="preserve">NOME DA UNIDADE GERIDA: HOSPITAL ESTADUAL DE URGÊNCIAS DE GOIÁS - DR. VALDEMIRO CRUZ </t>
  </si>
  <si>
    <t xml:space="preserve">CNPJ: </t>
  </si>
  <si>
    <t>VIGÊNCIA DO CONTRATO DE GESTÃO:      INÍCIO 07/08/2024      E      TÉRMINO  04/12/2027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</si>
  <si>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</si>
  <si>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</si>
  <si>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</si>
  <si>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</si>
  <si>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</si>
  <si>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</si>
  <si>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 xml:space="preserve">1.2 Banco conta movimento </t>
  </si>
  <si>
    <t>1.2.1 CEF AG. 0012 C/C 577620282-1 CUSTEIO</t>
  </si>
  <si>
    <t>1.2.2 SAFRA AG. 0115 C/C 256485-1</t>
  </si>
  <si>
    <t>1.2.3 BRADESCO AG. 2372 C/C 39068-2</t>
  </si>
  <si>
    <t xml:space="preserve">1.3 Aplicações financeiras  </t>
  </si>
  <si>
    <t>1.3.1 CEF AG. 0012 C/C 577620282-1 APL CUSTEIO</t>
  </si>
  <si>
    <t>2.ENTRADAS DE RECURSOS FINANCEIROS</t>
  </si>
  <si>
    <t>2.1 Repasse - CUSTEIO</t>
  </si>
  <si>
    <t>2.1.1 Repasse - CEF AG. 0012 C/C 577620282-1 CUSTEIO</t>
  </si>
  <si>
    <t>2.1.2 Repasse - Piso de Enfermagem</t>
  </si>
  <si>
    <t>2.2 Repasse - C/C - INVESTIMENTO</t>
  </si>
  <si>
    <t>2.3 Repasse -  C/C - RESCISÓRIO</t>
  </si>
  <si>
    <t>2.4 RENDIMENTO SOBRE APLICAÇÕES FINANCEIRAS</t>
  </si>
  <si>
    <t xml:space="preserve">2.4.1 Rendimento sobre Aplicação Financeiras - BRADESCO AG. 2372 C/C 39068-2 - CUSTEIO </t>
  </si>
  <si>
    <t>2.4.2 Rendimento sobre Aplicação Financeiras - CEF AG. 0012 C/C 577620282-1 CUSTEIO</t>
  </si>
  <si>
    <t>2.5 Outras entradas: RECUPERAÇÃO DE DESPESAS</t>
  </si>
  <si>
    <t>2.6 Aporte para Caixa</t>
  </si>
  <si>
    <t>2.7 Devolução do Saldo de Caixa</t>
  </si>
  <si>
    <t xml:space="preserve">2.8 Reembolso de Despesas </t>
  </si>
  <si>
    <t>3. RESGATE APLICAÇÃO FINANCEIRA</t>
  </si>
  <si>
    <t>3.1 TOTAL RESGATE APLICAÇÃO FINANCEIRA CUSTEIO</t>
  </si>
  <si>
    <t>3.1.1 Resgate Aplicação - CEF AG. 0012 C/C 577620282-1 CUSTEIO</t>
  </si>
  <si>
    <t>3.2 TOTAL RESGATE APLICAÇÃO FINANCEIRA INVESTIMENTO</t>
  </si>
  <si>
    <t xml:space="preserve">4. APLICAÇÃO FINANCEIRA </t>
  </si>
  <si>
    <t>4.1 TOTAL APLICAÇÃO FINANCEIRA - CUSTEIO</t>
  </si>
  <si>
    <t>4.1.1 Aplicação Financeira - BRADESCO AG. 2372 C/C 39068-2 - APLICAÇÃO</t>
  </si>
  <si>
    <t>4.1.2 Aplicação Financeira - CEF AG. 0012 C/C 577620282-1  - APLICAÇÃO</t>
  </si>
  <si>
    <t>4.2 TOTAL APLICAÇÃO FINANCEIRA- INVESTIMENTO</t>
  </si>
  <si>
    <t>4.3 TOTAL DAS APLICAÇÕES FINANCEIRAS (4= 4.1+4.2.1)</t>
  </si>
  <si>
    <t>4.3.1 Entrada Conta Aplicação Financeira (+)</t>
  </si>
  <si>
    <t>4.3.2 Saida Conta Aplicação Financeira ref. Resgate em Conta  (-)</t>
  </si>
  <si>
    <t xml:space="preserve">Movimentação Financeira em Conta Aplicação 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</si>
  <si>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</si>
  <si>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</si>
  <si>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</si>
  <si>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</si>
  <si>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</si>
  <si>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Tributos: Impostos,Taxas e Contribuições</t>
  </si>
  <si>
    <t>5.1.5 Outros Fornecedores</t>
  </si>
  <si>
    <t xml:space="preserve">5.1.6 Investimentos </t>
  </si>
  <si>
    <t>5.1.7 Encargos Sobre folha de Pagamento</t>
  </si>
  <si>
    <t>5.1.8 Encargos Sobre Rescisão Trabalhista</t>
  </si>
  <si>
    <t>5.1.9 Outros: Recibo de Pagamento a Autônomo</t>
  </si>
  <si>
    <t>5.1.10 Concessionárias (Água, Luz e telefonia)</t>
  </si>
  <si>
    <t>5.1.11 Rescisões trabalhistas</t>
  </si>
  <si>
    <t>5.1.12 Diárias</t>
  </si>
  <si>
    <t>5.1.13 Pensão Alimenticia</t>
  </si>
  <si>
    <t>5.1.14 Adiantamento</t>
  </si>
  <si>
    <t>5.1.15 Despesas com Viagens</t>
  </si>
  <si>
    <t>5.1.16 Despesas com Vale Transporte</t>
  </si>
  <si>
    <t>5.1.17 Despesas Bancárias</t>
  </si>
  <si>
    <t>6. TRANSFERÊNCIAS</t>
  </si>
  <si>
    <t>6.1 Transferências para Conta Aplicação</t>
  </si>
  <si>
    <t>6.2. Aporte para Caixa (-)</t>
  </si>
  <si>
    <t>6.3. Devolução do Saldo de Caixa (-)</t>
  </si>
  <si>
    <t>6.4. Bloqueio Judicial (-)</t>
  </si>
  <si>
    <t>7. PAGAMENTOS REALIZADOS - INVESTIMENTOS</t>
  </si>
  <si>
    <t>7.1 Aquisições de Bens (equipamentos, mobiliários,etc)</t>
  </si>
  <si>
    <t>7.2 Aquisições de Bens Imobilizados</t>
  </si>
  <si>
    <t>7.3 Aquisições Direito de Uso de Software</t>
  </si>
  <si>
    <t>8.VALORES DEVOLVIDOS À CONTRATANTE</t>
  </si>
  <si>
    <t xml:space="preserve">8.1 Valores Devolvidos à Contratante - CUSTEIO </t>
  </si>
  <si>
    <t>8.2 Valores Devolvidos à Contratante - INVESTIMENTO</t>
  </si>
  <si>
    <t xml:space="preserve">9.2 Banco conta movimento </t>
  </si>
  <si>
    <t>9.2.1 CEF AG. 0012 C/C 577620282-1 CUSTEIO</t>
  </si>
  <si>
    <t xml:space="preserve">9.2.3 SAFRA AG. 0115 C/C 256485-1 CUSTEIO </t>
  </si>
  <si>
    <t>9.2.4 BRADESCO AG. 2372-8 C/C 39068-2 CUSTEIO</t>
  </si>
  <si>
    <t>9.3 Aplicações financeiras</t>
  </si>
  <si>
    <t>9.3.1 CEF AG. 0012 C/C 577620282-1 APL CUSTEIO</t>
  </si>
  <si>
    <t>10.INFORMAÇÕES COMPLEMENTARES - GLOSAS</t>
  </si>
  <si>
    <t>10.1 Glosa - servidores cedidos</t>
  </si>
  <si>
    <t>10.2 Glosa - não cumprimento das metas</t>
  </si>
  <si>
    <t>10.3 Glosa - outras (discriminar)</t>
  </si>
  <si>
    <t>TOTAL DAS GLOSAS</t>
  </si>
  <si>
    <t xml:space="preserve">11.Nota Explicativa:   </t>
  </si>
  <si>
    <t>1.3.5 BRADESCO AG. 2372 C/C 39068-2 APL CUSTEIO</t>
  </si>
  <si>
    <t xml:space="preserve">1.3.2 SAFRA AG. 0115 C/C 256485-1 APLICAÇÃO </t>
  </si>
  <si>
    <t>2.4.4 Rendimento sobre Aplicação Financeiras - SAFRA AG. 0115  C/C 256485-1 CUSTEIO</t>
  </si>
  <si>
    <t>3.1.2 Resgate Aplicação - SAFRA AG. 0115  C/C 256485-1 CUSTEIO</t>
  </si>
  <si>
    <t>1.2.4 CEF AG. 0012 C/C 580134407-8 INVESTIMENTO</t>
  </si>
  <si>
    <t>1.3.4 CEF AG. 0012 C/C 580134407-8 INVESTIMENTO</t>
  </si>
  <si>
    <t>2.2.1 Repasse - CEF AG. 0012 C/C 580134407-8</t>
  </si>
  <si>
    <t xml:space="preserve">2.4.3 Rendimento sobre Aplicação Financeiras - CEF AG. 0012  C/C 580134407-8 - INVESTIMENTO </t>
  </si>
  <si>
    <t xml:space="preserve">3.2.1 Resgate Aplicação - CEF AG. 0012  C/C 580134407-8 - INVESTIMENTO </t>
  </si>
  <si>
    <t>4.2.1 Aplicação Financeira - CEF AG. 0012 C/C 580134407-8 INVESTIMENTO</t>
  </si>
  <si>
    <t xml:space="preserve">9.2.2 CEF  CEF AG. 0012 C/C 580134407-8 INVESTIMENTO </t>
  </si>
  <si>
    <t>1.2.5 CEF AG. 0012 C/C 580134418-3 RESCISÓRIO</t>
  </si>
  <si>
    <t>1.3.3 CEF AG. 0012 C/C 580134418-3 FUNDO RESCISÓRIO</t>
  </si>
  <si>
    <t>2.3.1 CEF AG. 0012 C/C 580134418-3 RESCISÓRIO</t>
  </si>
  <si>
    <t>9.3.2 CEF AG. 0012 C/C 580134407-8 INVESTIMENTO</t>
  </si>
  <si>
    <t xml:space="preserve">9.3.3 SAFRA AG. 0115 C/C 256485-1 APLICAÇÃO </t>
  </si>
  <si>
    <t>9.2.5 CEF AG. 0012 C/C 580134418-3 - RESCISÓRIO</t>
  </si>
  <si>
    <t>5.1.18 Custas Processuais</t>
  </si>
  <si>
    <t xml:space="preserve">5.1.19 Reembolso de Despesas (-) </t>
  </si>
  <si>
    <t xml:space="preserve">5.1.20 Reembolso de Rateio (-) </t>
  </si>
  <si>
    <t>OK</t>
  </si>
  <si>
    <t>7.4 Outros - Taxa de Análise de Projetos Arquitetônicos</t>
  </si>
  <si>
    <t>9.SALDO BANCÁRIO FINAL EM 31/03/2025</t>
  </si>
  <si>
    <t>Fonte: Extratos bancários e SIPEF</t>
  </si>
  <si>
    <t>7.5 Obras</t>
  </si>
  <si>
    <t>TOTAL DE PAGAMENTOS - INVESTIMENTO</t>
  </si>
  <si>
    <t xml:space="preserve">TOTAL DE PAGAMENTOS - CUSTEIO </t>
  </si>
  <si>
    <t>TOTAL TRANSFERÊNCIAS</t>
  </si>
  <si>
    <t xml:space="preserve">TOTAL VALORES DEVOLVIDOS </t>
  </si>
  <si>
    <t xml:space="preserve">SALDO BANCÁRIO FINAL </t>
  </si>
  <si>
    <t>Competência: 04/2025</t>
  </si>
  <si>
    <t xml:space="preserve">SALDO ANTERIOR </t>
  </si>
  <si>
    <t xml:space="preserve">CONTRATO DE GESTÃO/ADITIVO Nº:   097/2024 SES/GO       - 1º Aditivo do Termo de Colaboração      </t>
  </si>
  <si>
    <t>Goiânia, 06 de Maio de 2025</t>
  </si>
  <si>
    <t xml:space="preserve">Gerência Regional de Controladoria </t>
  </si>
  <si>
    <t xml:space="preserve">Danilo da Silva Lili </t>
  </si>
  <si>
    <t xml:space="preserve">SUBTOTAL  DE ENTRADAS </t>
  </si>
  <si>
    <t xml:space="preserve">TOTAL DOS RESGATES </t>
  </si>
  <si>
    <t xml:space="preserve">TOTAL DAS ENTRADAS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</si>
</sst>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* #,##0.00_-;\-* #,##0.00_-;_-* \-??_-;_-@_-"/>
    <numFmt numFmtId="165" formatCode="&quot;R$&quot;\ #,##0.00"/>
  </numFmts>
  <fonts count="12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.5"/>
      <color rgb="FF000000"/>
      <name val="Calibri"/>
      <family val="2"/>
      <charset val="1"/>
    </font>
    <font>
      <b/>
      <sz val="11"/>
      <color theme="1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CCCCFF"/>
      </patternFill>
    </fill>
    <fill>
      <patternFill patternType="solid">
        <fgColor theme="2" tint="-0.249977111117893"/>
        <bgColor rgb="FFF2F2F2"/>
      </patternFill>
    </fill>
    <fill>
      <patternFill patternType="solid">
        <fgColor rgb="FF7F7F7F"/>
        <bgColor rgb="FF666699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164" fontId="5" fillId="0" borderId="0" applyBorder="0" applyProtection="0"/>
    <xf numFmtId="44" fontId="5" fillId="0" borderId="0" applyFont="0" applyFill="0" applyBorder="0" applyAlignment="0" applyProtection="0"/>
  </cellStyleXfs>
  <cellXfs count="128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2" borderId="0" xfId="0" applyFill="1"/>
    <xf numFmtId="0" fontId="0" fillId="0" borderId="0" xfId="0" applyAlignment="1">
      <alignment vertical="center"/>
    </xf>
    <xf numFmtId="0" fontId="1" fillId="0" borderId="0" xfId="0" applyFont="1"/>
    <xf numFmtId="0" fontId="9" fillId="0" borderId="0" xfId="0" applyFont="1"/>
    <xf numFmtId="0" fontId="10" fillId="0" borderId="0" xfId="0" applyFont="1"/>
    <xf numFmtId="165" fontId="0" fillId="0" borderId="0" xfId="0" applyNumberFormat="1"/>
    <xf numFmtId="165" fontId="9" fillId="0" borderId="0" xfId="0" applyNumberFormat="1" applyFont="1"/>
    <xf numFmtId="165" fontId="10" fillId="0" borderId="0" xfId="0" applyNumberFormat="1" applyFont="1"/>
    <xf numFmtId="44" fontId="0" fillId="0" borderId="0" xfId="0" applyNumberFormat="1"/>
    <xf numFmtId="44" fontId="0" fillId="0" borderId="0" xfId="2" applyFont="1"/>
    <xf numFmtId="44" fontId="9" fillId="0" borderId="0" xfId="0" applyNumberFormat="1" applyFont="1" applyAlignment="1">
      <alignment horizontal="right"/>
    </xf>
    <xf numFmtId="0" fontId="0" fillId="2" borderId="9" xfId="0" applyFill="1" applyBorder="1" applyAlignment="1">
      <alignment vertical="center"/>
    </xf>
    <xf numFmtId="44" fontId="0" fillId="2" borderId="10" xfId="0" applyNumberFormat="1" applyFill="1" applyBorder="1" applyAlignment="1">
      <alignment horizontal="right"/>
    </xf>
    <xf numFmtId="0" fontId="1" fillId="2" borderId="9" xfId="0" applyFont="1" applyFill="1" applyBorder="1"/>
    <xf numFmtId="0" fontId="0" fillId="2" borderId="9" xfId="0" applyFill="1" applyBorder="1"/>
    <xf numFmtId="44" fontId="1" fillId="2" borderId="10" xfId="0" applyNumberFormat="1" applyFont="1" applyFill="1" applyBorder="1" applyAlignment="1">
      <alignment horizontal="right"/>
    </xf>
    <xf numFmtId="44" fontId="1" fillId="8" borderId="10" xfId="0" applyNumberFormat="1" applyFont="1" applyFill="1" applyBorder="1" applyAlignment="1">
      <alignment horizontal="right"/>
    </xf>
    <xf numFmtId="0" fontId="4" fillId="2" borderId="9" xfId="0" applyFont="1" applyFill="1" applyBorder="1"/>
    <xf numFmtId="44" fontId="3" fillId="2" borderId="10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/>
    </xf>
    <xf numFmtId="44" fontId="3" fillId="3" borderId="12" xfId="0" applyNumberFormat="1" applyFont="1" applyFill="1" applyBorder="1" applyAlignment="1">
      <alignment horizontal="right" vertical="center"/>
    </xf>
    <xf numFmtId="4" fontId="3" fillId="2" borderId="9" xfId="0" applyNumberFormat="1" applyFont="1" applyFill="1" applyBorder="1" applyAlignment="1">
      <alignment vertical="center" shrinkToFit="1"/>
    </xf>
    <xf numFmtId="44" fontId="3" fillId="0" borderId="10" xfId="1" applyNumberFormat="1" applyFont="1" applyBorder="1" applyAlignment="1" applyProtection="1">
      <alignment vertical="center"/>
    </xf>
    <xf numFmtId="4" fontId="0" fillId="0" borderId="9" xfId="0" applyNumberFormat="1" applyBorder="1" applyAlignment="1">
      <alignment vertical="center" shrinkToFit="1"/>
    </xf>
    <xf numFmtId="44" fontId="0" fillId="8" borderId="10" xfId="1" applyNumberFormat="1" applyFont="1" applyFill="1" applyBorder="1" applyAlignment="1" applyProtection="1">
      <alignment vertical="center"/>
    </xf>
    <xf numFmtId="44" fontId="0" fillId="0" borderId="10" xfId="1" applyNumberFormat="1" applyFont="1" applyBorder="1" applyAlignment="1" applyProtection="1">
      <alignment vertical="center"/>
    </xf>
    <xf numFmtId="4" fontId="0" fillId="7" borderId="9" xfId="0" applyNumberFormat="1" applyFill="1" applyBorder="1" applyAlignment="1">
      <alignment vertical="center" shrinkToFit="1"/>
    </xf>
    <xf numFmtId="44" fontId="0" fillId="8" borderId="13" xfId="1" applyNumberFormat="1" applyFont="1" applyFill="1" applyBorder="1" applyAlignment="1" applyProtection="1">
      <alignment vertical="center"/>
    </xf>
    <xf numFmtId="0" fontId="3" fillId="2" borderId="9" xfId="0" applyFont="1" applyFill="1" applyBorder="1" applyAlignment="1">
      <alignment horizontal="left" vertical="center"/>
    </xf>
    <xf numFmtId="44" fontId="3" fillId="2" borderId="10" xfId="1" applyNumberFormat="1" applyFont="1" applyFill="1" applyBorder="1" applyAlignment="1" applyProtection="1">
      <alignment vertical="center"/>
    </xf>
    <xf numFmtId="0" fontId="3" fillId="3" borderId="9" xfId="0" applyFont="1" applyFill="1" applyBorder="1" applyAlignment="1">
      <alignment horizontal="left" vertical="center"/>
    </xf>
    <xf numFmtId="44" fontId="3" fillId="3" borderId="10" xfId="0" applyNumberFormat="1" applyFont="1" applyFill="1" applyBorder="1" applyAlignment="1">
      <alignment horizontal="left" vertical="center"/>
    </xf>
    <xf numFmtId="0" fontId="3" fillId="2" borderId="9" xfId="0" applyFont="1" applyFill="1" applyBorder="1" applyAlignment="1">
      <alignment vertical="center" wrapText="1"/>
    </xf>
    <xf numFmtId="44" fontId="3" fillId="0" borderId="10" xfId="0" applyNumberFormat="1" applyFont="1" applyBorder="1" applyAlignment="1">
      <alignment vertical="center"/>
    </xf>
    <xf numFmtId="44" fontId="0" fillId="0" borderId="10" xfId="0" applyNumberFormat="1" applyBorder="1" applyAlignment="1">
      <alignment vertical="center"/>
    </xf>
    <xf numFmtId="44" fontId="3" fillId="8" borderId="10" xfId="0" applyNumberFormat="1" applyFont="1" applyFill="1" applyBorder="1" applyAlignment="1">
      <alignment vertical="center"/>
    </xf>
    <xf numFmtId="44" fontId="1" fillId="0" borderId="10" xfId="0" applyNumberFormat="1" applyFont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44" fontId="4" fillId="0" borderId="10" xfId="0" applyNumberFormat="1" applyFont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44" fontId="4" fillId="2" borderId="10" xfId="0" applyNumberFormat="1" applyFont="1" applyFill="1" applyBorder="1" applyAlignment="1">
      <alignment vertical="center"/>
    </xf>
    <xf numFmtId="0" fontId="3" fillId="4" borderId="9" xfId="0" applyFont="1" applyFill="1" applyBorder="1" applyAlignment="1">
      <alignment vertical="center"/>
    </xf>
    <xf numFmtId="44" fontId="4" fillId="4" borderId="10" xfId="0" applyNumberFormat="1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0" fillId="0" borderId="9" xfId="0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7" fillId="11" borderId="9" xfId="0" applyFont="1" applyFill="1" applyBorder="1" applyAlignment="1">
      <alignment vertical="center"/>
    </xf>
    <xf numFmtId="44" fontId="7" fillId="11" borderId="10" xfId="0" applyNumberFormat="1" applyFont="1" applyFill="1" applyBorder="1" applyAlignment="1">
      <alignment vertical="center"/>
    </xf>
    <xf numFmtId="0" fontId="7" fillId="7" borderId="9" xfId="0" applyFont="1" applyFill="1" applyBorder="1" applyAlignment="1">
      <alignment vertical="center"/>
    </xf>
    <xf numFmtId="44" fontId="7" fillId="7" borderId="10" xfId="0" applyNumberFormat="1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44" fontId="11" fillId="3" borderId="10" xfId="0" applyNumberFormat="1" applyFont="1" applyFill="1" applyBorder="1" applyAlignment="1">
      <alignment vertical="center"/>
    </xf>
    <xf numFmtId="0" fontId="3" fillId="9" borderId="9" xfId="0" applyFont="1" applyFill="1" applyBorder="1" applyAlignment="1">
      <alignment vertical="center"/>
    </xf>
    <xf numFmtId="44" fontId="4" fillId="9" borderId="10" xfId="0" applyNumberFormat="1" applyFont="1" applyFill="1" applyBorder="1" applyAlignment="1">
      <alignment vertical="center"/>
    </xf>
    <xf numFmtId="44" fontId="0" fillId="0" borderId="10" xfId="2" applyFont="1" applyBorder="1"/>
    <xf numFmtId="44" fontId="3" fillId="2" borderId="10" xfId="0" applyNumberFormat="1" applyFont="1" applyFill="1" applyBorder="1" applyAlignment="1">
      <alignment vertical="center"/>
    </xf>
    <xf numFmtId="44" fontId="0" fillId="8" borderId="10" xfId="2" applyFont="1" applyFill="1" applyBorder="1" applyAlignment="1" applyProtection="1">
      <alignment vertical="center"/>
    </xf>
    <xf numFmtId="0" fontId="3" fillId="10" borderId="9" xfId="0" applyFont="1" applyFill="1" applyBorder="1" applyAlignment="1">
      <alignment vertical="center"/>
    </xf>
    <xf numFmtId="44" fontId="4" fillId="10" borderId="10" xfId="0" applyNumberFormat="1" applyFont="1" applyFill="1" applyBorder="1" applyAlignment="1">
      <alignment horizontal="right"/>
    </xf>
    <xf numFmtId="0" fontId="1" fillId="2" borderId="9" xfId="0" applyFont="1" applyFill="1" applyBorder="1" applyAlignment="1">
      <alignment vertical="center"/>
    </xf>
    <xf numFmtId="44" fontId="1" fillId="2" borderId="10" xfId="0" applyNumberFormat="1" applyFont="1" applyFill="1" applyBorder="1" applyAlignment="1">
      <alignment vertical="center"/>
    </xf>
    <xf numFmtId="44" fontId="11" fillId="4" borderId="10" xfId="0" applyNumberFormat="1" applyFont="1" applyFill="1" applyBorder="1" applyAlignment="1">
      <alignment horizontal="right"/>
    </xf>
    <xf numFmtId="44" fontId="3" fillId="4" borderId="10" xfId="0" applyNumberFormat="1" applyFont="1" applyFill="1" applyBorder="1" applyAlignment="1">
      <alignment vertical="center"/>
    </xf>
    <xf numFmtId="0" fontId="1" fillId="8" borderId="9" xfId="0" applyFont="1" applyFill="1" applyBorder="1" applyAlignment="1">
      <alignment vertical="center" wrapText="1"/>
    </xf>
    <xf numFmtId="0" fontId="1" fillId="8" borderId="9" xfId="0" applyFont="1" applyFill="1" applyBorder="1" applyAlignment="1">
      <alignment vertical="center"/>
    </xf>
    <xf numFmtId="0" fontId="1" fillId="7" borderId="9" xfId="0" applyFont="1" applyFill="1" applyBorder="1" applyAlignment="1">
      <alignment vertical="center" wrapText="1"/>
    </xf>
    <xf numFmtId="0" fontId="6" fillId="7" borderId="9" xfId="0" applyFont="1" applyFill="1" applyBorder="1" applyAlignment="1">
      <alignment vertical="center"/>
    </xf>
    <xf numFmtId="44" fontId="3" fillId="7" borderId="10" xfId="0" applyNumberFormat="1" applyFont="1" applyFill="1" applyBorder="1" applyAlignment="1">
      <alignment vertical="center"/>
    </xf>
    <xf numFmtId="0" fontId="3" fillId="6" borderId="9" xfId="0" applyFont="1" applyFill="1" applyBorder="1" applyAlignment="1">
      <alignment vertical="center"/>
    </xf>
    <xf numFmtId="44" fontId="3" fillId="6" borderId="10" xfId="0" applyNumberFormat="1" applyFont="1" applyFill="1" applyBorder="1" applyAlignment="1">
      <alignment vertical="center"/>
    </xf>
    <xf numFmtId="0" fontId="0" fillId="8" borderId="9" xfId="0" applyFill="1" applyBorder="1" applyAlignment="1">
      <alignment vertical="center"/>
    </xf>
    <xf numFmtId="44" fontId="0" fillId="8" borderId="10" xfId="0" applyNumberFormat="1" applyFill="1" applyBorder="1" applyAlignment="1">
      <alignment vertical="center"/>
    </xf>
    <xf numFmtId="0" fontId="0" fillId="7" borderId="9" xfId="0" applyFill="1" applyBorder="1" applyAlignment="1">
      <alignment vertical="center"/>
    </xf>
    <xf numFmtId="44" fontId="1" fillId="7" borderId="10" xfId="0" applyNumberFormat="1" applyFont="1" applyFill="1" applyBorder="1" applyAlignment="1">
      <alignment vertical="center"/>
    </xf>
    <xf numFmtId="44" fontId="1" fillId="8" borderId="10" xfId="0" applyNumberFormat="1" applyFont="1" applyFill="1" applyBorder="1" applyAlignment="1">
      <alignment vertical="center"/>
    </xf>
    <xf numFmtId="0" fontId="1" fillId="7" borderId="9" xfId="0" applyFont="1" applyFill="1" applyBorder="1" applyAlignment="1">
      <alignment vertical="center"/>
    </xf>
    <xf numFmtId="0" fontId="3" fillId="7" borderId="9" xfId="0" applyFont="1" applyFill="1" applyBorder="1" applyAlignment="1">
      <alignment vertical="center"/>
    </xf>
    <xf numFmtId="44" fontId="4" fillId="8" borderId="10" xfId="0" applyNumberFormat="1" applyFont="1" applyFill="1" applyBorder="1" applyAlignment="1">
      <alignment vertical="center"/>
    </xf>
    <xf numFmtId="44" fontId="1" fillId="7" borderId="10" xfId="0" applyNumberFormat="1" applyFont="1" applyFill="1" applyBorder="1" applyAlignment="1">
      <alignment horizontal="right"/>
    </xf>
    <xf numFmtId="44" fontId="0" fillId="2" borderId="10" xfId="0" applyNumberFormat="1" applyFill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44" fontId="0" fillId="7" borderId="10" xfId="0" applyNumberFormat="1" applyFill="1" applyBorder="1" applyAlignment="1">
      <alignment vertical="center"/>
    </xf>
    <xf numFmtId="44" fontId="4" fillId="7" borderId="10" xfId="0" applyNumberFormat="1" applyFont="1" applyFill="1" applyBorder="1" applyAlignment="1">
      <alignment vertical="center"/>
    </xf>
    <xf numFmtId="44" fontId="0" fillId="8" borderId="10" xfId="0" applyNumberFormat="1" applyFill="1" applyBorder="1" applyAlignment="1">
      <alignment horizontal="right"/>
    </xf>
    <xf numFmtId="0" fontId="3" fillId="13" borderId="9" xfId="0" applyFont="1" applyFill="1" applyBorder="1" applyAlignment="1">
      <alignment vertical="center"/>
    </xf>
    <xf numFmtId="44" fontId="3" fillId="13" borderId="14" xfId="0" applyNumberFormat="1" applyFont="1" applyFill="1" applyBorder="1" applyAlignment="1">
      <alignment horizontal="right"/>
    </xf>
    <xf numFmtId="0" fontId="3" fillId="2" borderId="15" xfId="0" applyFont="1" applyFill="1" applyBorder="1" applyAlignment="1">
      <alignment vertical="center"/>
    </xf>
    <xf numFmtId="44" fontId="0" fillId="2" borderId="16" xfId="0" applyNumberFormat="1" applyFill="1" applyBorder="1"/>
    <xf numFmtId="4" fontId="3" fillId="7" borderId="9" xfId="0" applyNumberFormat="1" applyFont="1" applyFill="1" applyBorder="1" applyAlignment="1">
      <alignment vertical="center" shrinkToFit="1"/>
    </xf>
    <xf numFmtId="44" fontId="3" fillId="8" borderId="10" xfId="1" applyNumberFormat="1" applyFont="1" applyFill="1" applyBorder="1" applyAlignment="1" applyProtection="1">
      <alignment vertical="center"/>
    </xf>
    <xf numFmtId="44" fontId="0" fillId="0" borderId="10" xfId="2" applyFont="1" applyFill="1" applyBorder="1" applyAlignment="1" applyProtection="1">
      <alignment vertical="center"/>
    </xf>
    <xf numFmtId="44" fontId="0" fillId="0" borderId="10" xfId="2" applyFont="1" applyFill="1" applyBorder="1"/>
    <xf numFmtId="4" fontId="0" fillId="7" borderId="17" xfId="0" applyNumberFormat="1" applyFill="1" applyBorder="1" applyAlignment="1">
      <alignment vertical="center" shrinkToFit="1"/>
    </xf>
    <xf numFmtId="44" fontId="0" fillId="0" borderId="14" xfId="2" applyFont="1" applyFill="1" applyBorder="1" applyAlignment="1" applyProtection="1">
      <alignment vertical="center"/>
    </xf>
    <xf numFmtId="0" fontId="3" fillId="5" borderId="17" xfId="0" applyFont="1" applyFill="1" applyBorder="1" applyAlignment="1">
      <alignment vertical="center"/>
    </xf>
    <xf numFmtId="44" fontId="3" fillId="5" borderId="14" xfId="1" applyNumberFormat="1" applyFont="1" applyFill="1" applyBorder="1" applyAlignment="1" applyProtection="1">
      <alignment vertical="center"/>
    </xf>
    <xf numFmtId="0" fontId="0" fillId="13" borderId="18" xfId="0" applyFill="1" applyBorder="1"/>
    <xf numFmtId="44" fontId="0" fillId="13" borderId="19" xfId="0" applyNumberFormat="1" applyFill="1" applyBorder="1" applyAlignment="1">
      <alignment horizontal="center"/>
    </xf>
    <xf numFmtId="0" fontId="3" fillId="4" borderId="11" xfId="0" applyFont="1" applyFill="1" applyBorder="1" applyAlignment="1">
      <alignment vertical="top"/>
    </xf>
    <xf numFmtId="44" fontId="0" fillId="4" borderId="12" xfId="0" applyNumberFormat="1" applyFill="1" applyBorder="1" applyAlignment="1">
      <alignment vertical="top"/>
    </xf>
    <xf numFmtId="0" fontId="0" fillId="13" borderId="9" xfId="0" applyFill="1" applyBorder="1" applyAlignment="1">
      <alignment vertical="top"/>
    </xf>
    <xf numFmtId="44" fontId="3" fillId="13" borderId="10" xfId="1" applyNumberFormat="1" applyFont="1" applyFill="1" applyBorder="1" applyAlignment="1" applyProtection="1">
      <alignment vertical="center"/>
    </xf>
    <xf numFmtId="0" fontId="3" fillId="4" borderId="9" xfId="0" applyFont="1" applyFill="1" applyBorder="1" applyAlignment="1">
      <alignment vertical="top"/>
    </xf>
    <xf numFmtId="44" fontId="3" fillId="4" borderId="10" xfId="1" applyNumberFormat="1" applyFont="1" applyFill="1" applyBorder="1" applyAlignment="1" applyProtection="1">
      <alignment vertical="center"/>
    </xf>
    <xf numFmtId="44" fontId="0" fillId="0" borderId="6" xfId="0" applyNumberFormat="1" applyBorder="1"/>
    <xf numFmtId="0" fontId="9" fillId="13" borderId="20" xfId="0" applyFont="1" applyFill="1" applyBorder="1"/>
    <xf numFmtId="44" fontId="0" fillId="0" borderId="21" xfId="0" applyNumberForma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8" fillId="12" borderId="3" xfId="0" applyFont="1" applyFill="1" applyBorder="1" applyAlignment="1">
      <alignment horizontal="center" vertical="center"/>
    </xf>
    <xf numFmtId="0" fontId="8" fillId="12" borderId="4" xfId="0" applyFont="1" applyFill="1" applyBorder="1" applyAlignment="1">
      <alignment horizontal="center" vertical="center"/>
    </xf>
    <xf numFmtId="0" fontId="8" fillId="12" borderId="5" xfId="0" applyFont="1" applyFill="1" applyBorder="1" applyAlignment="1">
      <alignment horizontal="center" vertical="center"/>
    </xf>
    <xf numFmtId="0" fontId="8" fillId="12" borderId="6" xfId="0" applyFont="1" applyFill="1" applyBorder="1" applyAlignment="1">
      <alignment horizontal="center" vertical="center"/>
    </xf>
    <xf numFmtId="0" fontId="8" fillId="12" borderId="7" xfId="0" applyFont="1" applyFill="1" applyBorder="1" applyAlignment="1">
      <alignment horizontal="center" vertical="center"/>
    </xf>
    <xf numFmtId="0" fontId="8" fillId="1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38100</xdr:rowOff>
    </xdr:from>
    <xdr:to>
      <xdr:col>1</xdr:col>
      <xdr:colOff>3305176</xdr:colOff>
      <xdr:row>0</xdr:row>
      <xdr:rowOff>857250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2189D8-2036-464E-0FAF-B12557E54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38100"/>
          <a:ext cx="9029700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E152"/>
  <sheetViews>
    <sheetView showGridLines="0" tabSelected="1" zoomScaleNormal="100" zoomScaleSheetLayoutView="100" zoomScalePageLayoutView="70" workbookViewId="0">
      <selection activeCell="A10" sqref="A10"/>
    </sheetView>
  </sheetViews>
  <sheetFormatPr defaultColWidth="41.7109375" defaultRowHeight="15" x14ac:dyDescent="0.25"/>
  <cols>
    <col min="1" max="1" width="87.140625" bestFit="1" customWidth="1"/>
    <col min="2" max="2" width="59.7109375" style="11" customWidth="1"/>
  </cols>
  <sheetData>
    <row r="1" spans="1:5" s="2" customFormat="1" ht="69.75" customHeight="1" x14ac:dyDescent="0.25">
      <c r="A1" s="111"/>
      <c r="B1" s="112"/>
    </row>
    <row r="2" spans="1:5" s="2" customFormat="1" ht="15" customHeight="1" x14ac:dyDescent="0.25">
      <c r="A2" s="120" t="s">
        <v>0</v>
      </c>
      <c r="B2" s="121"/>
    </row>
    <row r="3" spans="1:5" s="2" customFormat="1" ht="15" customHeight="1" x14ac:dyDescent="0.25">
      <c r="A3" s="122"/>
      <c r="B3" s="123"/>
    </row>
    <row r="4" spans="1:5" s="2" customFormat="1" ht="15" customHeight="1" x14ac:dyDescent="0.25">
      <c r="A4" s="124"/>
      <c r="B4" s="125"/>
    </row>
    <row r="5" spans="1:5" ht="23.25" customHeight="1" x14ac:dyDescent="0.25">
      <c r="A5" s="113" t="s">
        <v>1</v>
      </c>
      <c r="B5" s="114"/>
      <c r="C5" s="4"/>
    </row>
    <row r="6" spans="1:5" ht="23.25" customHeight="1" x14ac:dyDescent="0.25">
      <c r="A6" s="113"/>
      <c r="B6" s="114"/>
      <c r="C6" s="4"/>
    </row>
    <row r="7" spans="1:5" x14ac:dyDescent="0.25">
      <c r="A7" s="116" t="s">
        <v>2</v>
      </c>
      <c r="B7" s="117"/>
    </row>
    <row r="8" spans="1:5" x14ac:dyDescent="0.25">
      <c r="A8" s="14" t="s">
        <v>3</v>
      </c>
      <c r="B8" s="15"/>
    </row>
    <row r="9" spans="1:5" x14ac:dyDescent="0.25">
      <c r="A9" s="118" t="s">
        <v>4</v>
      </c>
      <c r="B9" s="119"/>
    </row>
    <row r="10" spans="1:5" x14ac:dyDescent="0.25">
      <c r="A10" s="16" t="s">
        <v>5</v>
      </c>
      <c r="B10" s="15"/>
    </row>
    <row r="11" spans="1:5" x14ac:dyDescent="0.25">
      <c r="A11" s="118" t="s">
        <v>6</v>
      </c>
      <c r="B11" s="119"/>
    </row>
    <row r="12" spans="1:5" x14ac:dyDescent="0.25">
      <c r="A12" s="17" t="s">
        <v>7</v>
      </c>
      <c r="B12" s="15"/>
    </row>
    <row r="13" spans="1:5" x14ac:dyDescent="0.25">
      <c r="A13" s="17" t="s">
        <v>122</v>
      </c>
      <c r="B13" s="18"/>
    </row>
    <row r="14" spans="1:5" x14ac:dyDescent="0.25">
      <c r="A14" s="17" t="s">
        <v>8</v>
      </c>
      <c r="B14" s="18"/>
    </row>
    <row r="15" spans="1:5" s="5" customFormat="1" x14ac:dyDescent="0.25">
      <c r="A15" s="16" t="s">
        <v>9</v>
      </c>
      <c r="B15" s="19">
        <v>25051562.75</v>
      </c>
      <c r="C15"/>
      <c r="D15"/>
      <c r="E15"/>
    </row>
    <row r="16" spans="1:5" s="5" customFormat="1" x14ac:dyDescent="0.25">
      <c r="A16" s="16" t="s">
        <v>10</v>
      </c>
      <c r="B16" s="18">
        <v>0</v>
      </c>
      <c r="C16"/>
      <c r="D16"/>
      <c r="E16"/>
    </row>
    <row r="17" spans="1:5" s="5" customFormat="1" x14ac:dyDescent="0.25">
      <c r="A17" s="16"/>
      <c r="B17" s="18"/>
      <c r="C17"/>
      <c r="D17"/>
      <c r="E17"/>
    </row>
    <row r="18" spans="1:5" s="5" customFormat="1" ht="26.25" x14ac:dyDescent="0.25">
      <c r="A18" s="126" t="s">
        <v>11</v>
      </c>
      <c r="B18" s="127"/>
      <c r="C18"/>
      <c r="D18"/>
      <c r="E18"/>
    </row>
    <row r="19" spans="1:5" ht="14.25" customHeight="1" x14ac:dyDescent="0.25">
      <c r="A19" s="20" t="s">
        <v>120</v>
      </c>
      <c r="B19" s="21" t="s">
        <v>12</v>
      </c>
    </row>
    <row r="20" spans="1:5" x14ac:dyDescent="0.25">
      <c r="A20" s="22" t="s">
        <v>13</v>
      </c>
      <c r="B20" s="23">
        <f>B21+B22+B28</f>
        <v>56138303.240000002</v>
      </c>
    </row>
    <row r="21" spans="1:5" x14ac:dyDescent="0.25">
      <c r="A21" s="24" t="s">
        <v>14</v>
      </c>
      <c r="B21" s="25">
        <v>0</v>
      </c>
    </row>
    <row r="22" spans="1:5" x14ac:dyDescent="0.25">
      <c r="A22" s="24" t="s">
        <v>15</v>
      </c>
      <c r="B22" s="25">
        <f>SUM(B23:B27)</f>
        <v>2041858.65</v>
      </c>
    </row>
    <row r="23" spans="1:5" x14ac:dyDescent="0.25">
      <c r="A23" s="26" t="s">
        <v>16</v>
      </c>
      <c r="B23" s="27">
        <v>565910.1</v>
      </c>
    </row>
    <row r="24" spans="1:5" x14ac:dyDescent="0.25">
      <c r="A24" s="26" t="s">
        <v>17</v>
      </c>
      <c r="B24" s="27">
        <v>148362.45000000001</v>
      </c>
    </row>
    <row r="25" spans="1:5" x14ac:dyDescent="0.25">
      <c r="A25" s="26" t="s">
        <v>18</v>
      </c>
      <c r="B25" s="28">
        <v>34779.85</v>
      </c>
    </row>
    <row r="26" spans="1:5" x14ac:dyDescent="0.25">
      <c r="A26" s="26" t="s">
        <v>94</v>
      </c>
      <c r="B26" s="27">
        <v>1238524.98</v>
      </c>
    </row>
    <row r="27" spans="1:5" x14ac:dyDescent="0.25">
      <c r="A27" s="26" t="s">
        <v>101</v>
      </c>
      <c r="B27" s="27">
        <v>54281.27</v>
      </c>
    </row>
    <row r="28" spans="1:5" x14ac:dyDescent="0.25">
      <c r="A28" s="24" t="s">
        <v>19</v>
      </c>
      <c r="B28" s="25">
        <f>SUM(B29:B33)</f>
        <v>54096444.590000004</v>
      </c>
    </row>
    <row r="29" spans="1:5" x14ac:dyDescent="0.25">
      <c r="A29" s="29" t="s">
        <v>20</v>
      </c>
      <c r="B29" s="27">
        <v>26653379.120000001</v>
      </c>
    </row>
    <row r="30" spans="1:5" x14ac:dyDescent="0.25">
      <c r="A30" s="26" t="s">
        <v>91</v>
      </c>
      <c r="B30" s="30">
        <v>0</v>
      </c>
    </row>
    <row r="31" spans="1:5" x14ac:dyDescent="0.25">
      <c r="A31" s="29" t="s">
        <v>102</v>
      </c>
      <c r="B31" s="27">
        <v>0</v>
      </c>
    </row>
    <row r="32" spans="1:5" x14ac:dyDescent="0.25">
      <c r="A32" s="29" t="s">
        <v>95</v>
      </c>
      <c r="B32" s="27">
        <v>27443065.469999999</v>
      </c>
    </row>
    <row r="33" spans="1:5" x14ac:dyDescent="0.25">
      <c r="A33" s="29" t="s">
        <v>90</v>
      </c>
      <c r="B33" s="27">
        <v>0</v>
      </c>
    </row>
    <row r="34" spans="1:5" x14ac:dyDescent="0.25">
      <c r="A34" s="31" t="s">
        <v>121</v>
      </c>
      <c r="B34" s="32">
        <f>(B21+B22+B28)</f>
        <v>56138303.240000002</v>
      </c>
    </row>
    <row r="35" spans="1:5" x14ac:dyDescent="0.25">
      <c r="A35" s="26"/>
      <c r="B35" s="28"/>
    </row>
    <row r="36" spans="1:5" x14ac:dyDescent="0.25">
      <c r="A36" s="33" t="s">
        <v>21</v>
      </c>
      <c r="B36" s="34">
        <f>B37+B40+B42+B44+B49+B51+B52</f>
        <v>10954434.129999997</v>
      </c>
    </row>
    <row r="37" spans="1:5" x14ac:dyDescent="0.25">
      <c r="A37" s="35" t="s">
        <v>22</v>
      </c>
      <c r="B37" s="36">
        <f>SUM(B38:B39)</f>
        <v>3000685.5999999996</v>
      </c>
    </row>
    <row r="38" spans="1:5" x14ac:dyDescent="0.25">
      <c r="A38" s="26" t="s">
        <v>23</v>
      </c>
      <c r="B38" s="37">
        <f>2130224.46+799853.72</f>
        <v>2930078.1799999997</v>
      </c>
    </row>
    <row r="39" spans="1:5" x14ac:dyDescent="0.25">
      <c r="A39" s="26" t="s">
        <v>24</v>
      </c>
      <c r="B39" s="37">
        <v>70607.42</v>
      </c>
    </row>
    <row r="40" spans="1:5" ht="13.5" customHeight="1" x14ac:dyDescent="0.25">
      <c r="A40" s="35" t="s">
        <v>25</v>
      </c>
      <c r="B40" s="36">
        <f>SUM(B41:B41)</f>
        <v>7082657.3700000001</v>
      </c>
    </row>
    <row r="41" spans="1:5" x14ac:dyDescent="0.25">
      <c r="A41" s="26" t="s">
        <v>96</v>
      </c>
      <c r="B41" s="37">
        <v>7082657.3700000001</v>
      </c>
    </row>
    <row r="42" spans="1:5" x14ac:dyDescent="0.25">
      <c r="A42" s="35" t="s">
        <v>26</v>
      </c>
      <c r="B42" s="36">
        <f>B43</f>
        <v>182721.18</v>
      </c>
    </row>
    <row r="43" spans="1:5" s="7" customFormat="1" x14ac:dyDescent="0.25">
      <c r="A43" s="26" t="s">
        <v>103</v>
      </c>
      <c r="B43" s="37">
        <v>182721.18</v>
      </c>
      <c r="C43"/>
      <c r="D43"/>
      <c r="E43"/>
    </row>
    <row r="44" spans="1:5" x14ac:dyDescent="0.25">
      <c r="A44" s="35" t="s">
        <v>27</v>
      </c>
      <c r="B44" s="38">
        <f>SUM(B45:B48)</f>
        <v>463594.18</v>
      </c>
    </row>
    <row r="45" spans="1:5" x14ac:dyDescent="0.25">
      <c r="A45" s="14" t="s">
        <v>28</v>
      </c>
      <c r="B45" s="37">
        <v>218.74</v>
      </c>
    </row>
    <row r="46" spans="1:5" x14ac:dyDescent="0.25">
      <c r="A46" s="14" t="s">
        <v>29</v>
      </c>
      <c r="B46" s="39">
        <v>179188.24</v>
      </c>
    </row>
    <row r="47" spans="1:5" x14ac:dyDescent="0.25">
      <c r="A47" s="14" t="s">
        <v>97</v>
      </c>
      <c r="B47" s="39">
        <v>284187.2</v>
      </c>
    </row>
    <row r="48" spans="1:5" x14ac:dyDescent="0.25">
      <c r="A48" s="14" t="s">
        <v>92</v>
      </c>
      <c r="B48" s="37">
        <v>0</v>
      </c>
    </row>
    <row r="49" spans="1:3" x14ac:dyDescent="0.25">
      <c r="A49" s="40" t="s">
        <v>30</v>
      </c>
      <c r="B49" s="41">
        <v>220440.37</v>
      </c>
    </row>
    <row r="50" spans="1:3" x14ac:dyDescent="0.25">
      <c r="A50" s="40" t="s">
        <v>31</v>
      </c>
      <c r="B50" s="36">
        <v>0</v>
      </c>
    </row>
    <row r="51" spans="1:3" x14ac:dyDescent="0.25">
      <c r="A51" s="40" t="s">
        <v>32</v>
      </c>
      <c r="B51" s="41">
        <v>0</v>
      </c>
    </row>
    <row r="52" spans="1:3" x14ac:dyDescent="0.25">
      <c r="A52" s="40" t="s">
        <v>33</v>
      </c>
      <c r="B52" s="36">
        <v>4335.43</v>
      </c>
    </row>
    <row r="53" spans="1:3" x14ac:dyDescent="0.25">
      <c r="A53" s="42" t="s">
        <v>126</v>
      </c>
      <c r="B53" s="43">
        <f>SUM(B37+B40+B42+B44+B49+B50+B51+B52)</f>
        <v>10954434.129999997</v>
      </c>
    </row>
    <row r="54" spans="1:3" x14ac:dyDescent="0.25">
      <c r="A54" s="42"/>
      <c r="B54" s="43"/>
    </row>
    <row r="55" spans="1:3" x14ac:dyDescent="0.25">
      <c r="A55" s="44" t="s">
        <v>34</v>
      </c>
      <c r="B55" s="45">
        <f>SUM(B56+B59)</f>
        <v>23525000</v>
      </c>
    </row>
    <row r="56" spans="1:3" x14ac:dyDescent="0.25">
      <c r="A56" s="46" t="s">
        <v>35</v>
      </c>
      <c r="B56" s="41">
        <f>SUM(B57:B58)</f>
        <v>22148000</v>
      </c>
    </row>
    <row r="57" spans="1:3" x14ac:dyDescent="0.25">
      <c r="A57" s="47" t="s">
        <v>36</v>
      </c>
      <c r="B57" s="37">
        <v>22148000</v>
      </c>
    </row>
    <row r="58" spans="1:3" x14ac:dyDescent="0.25">
      <c r="A58" s="47" t="s">
        <v>93</v>
      </c>
      <c r="B58" s="37">
        <v>0</v>
      </c>
    </row>
    <row r="59" spans="1:3" x14ac:dyDescent="0.25">
      <c r="A59" s="48" t="s">
        <v>37</v>
      </c>
      <c r="B59" s="25">
        <f>SUM(B60:B60)</f>
        <v>1377000</v>
      </c>
    </row>
    <row r="60" spans="1:3" x14ac:dyDescent="0.25">
      <c r="A60" s="47" t="s">
        <v>98</v>
      </c>
      <c r="B60" s="37">
        <v>1377000</v>
      </c>
      <c r="C60" s="11"/>
    </row>
    <row r="61" spans="1:3" x14ac:dyDescent="0.25">
      <c r="A61" s="49" t="s">
        <v>127</v>
      </c>
      <c r="B61" s="36">
        <f>B56+B59</f>
        <v>23525000</v>
      </c>
    </row>
    <row r="62" spans="1:3" x14ac:dyDescent="0.25">
      <c r="A62" s="49"/>
      <c r="B62" s="41"/>
    </row>
    <row r="63" spans="1:3" x14ac:dyDescent="0.25">
      <c r="A63" s="50" t="s">
        <v>128</v>
      </c>
      <c r="B63" s="51">
        <f>(B53+B61)</f>
        <v>34479434.129999995</v>
      </c>
    </row>
    <row r="64" spans="1:3" x14ac:dyDescent="0.25">
      <c r="A64" s="52"/>
      <c r="B64" s="53"/>
    </row>
    <row r="65" spans="1:3" x14ac:dyDescent="0.25">
      <c r="A65" s="54" t="s">
        <v>38</v>
      </c>
      <c r="B65" s="55">
        <f>B71</f>
        <v>44847381.980000004</v>
      </c>
    </row>
    <row r="66" spans="1:3" x14ac:dyDescent="0.25">
      <c r="A66" s="56" t="s">
        <v>39</v>
      </c>
      <c r="B66" s="57">
        <f>B67+B68</f>
        <v>41054583.100000001</v>
      </c>
    </row>
    <row r="67" spans="1:3" x14ac:dyDescent="0.25">
      <c r="A67" s="14" t="s">
        <v>40</v>
      </c>
      <c r="B67" s="39">
        <v>0</v>
      </c>
    </row>
    <row r="68" spans="1:3" x14ac:dyDescent="0.25">
      <c r="A68" s="14" t="s">
        <v>41</v>
      </c>
      <c r="B68" s="58">
        <v>41054583.100000001</v>
      </c>
    </row>
    <row r="69" spans="1:3" x14ac:dyDescent="0.25">
      <c r="A69" s="40" t="s">
        <v>42</v>
      </c>
      <c r="B69" s="59">
        <f>B70</f>
        <v>3792798.88</v>
      </c>
    </row>
    <row r="70" spans="1:3" x14ac:dyDescent="0.25">
      <c r="A70" s="14" t="s">
        <v>99</v>
      </c>
      <c r="B70" s="60">
        <v>3792798.88</v>
      </c>
    </row>
    <row r="71" spans="1:3" x14ac:dyDescent="0.25">
      <c r="A71" s="61" t="s">
        <v>43</v>
      </c>
      <c r="B71" s="62">
        <f>B66+B69</f>
        <v>44847381.980000004</v>
      </c>
    </row>
    <row r="72" spans="1:3" x14ac:dyDescent="0.25">
      <c r="A72" s="63" t="s">
        <v>44</v>
      </c>
      <c r="B72" s="64">
        <v>0</v>
      </c>
    </row>
    <row r="73" spans="1:3" x14ac:dyDescent="0.25">
      <c r="A73" s="63" t="s">
        <v>45</v>
      </c>
      <c r="B73" s="64">
        <v>0</v>
      </c>
    </row>
    <row r="74" spans="1:3" x14ac:dyDescent="0.25">
      <c r="A74" s="42" t="s">
        <v>46</v>
      </c>
      <c r="B74" s="43">
        <f>B71-B61</f>
        <v>21322381.980000004</v>
      </c>
    </row>
    <row r="75" spans="1:3" x14ac:dyDescent="0.25">
      <c r="A75" s="42"/>
      <c r="B75" s="43"/>
    </row>
    <row r="76" spans="1:3" x14ac:dyDescent="0.25">
      <c r="A76" s="44" t="s">
        <v>47</v>
      </c>
      <c r="B76" s="65">
        <f>B77+B108+B117</f>
        <v>28151143.069999997</v>
      </c>
    </row>
    <row r="77" spans="1:3" ht="15.75" customHeight="1" x14ac:dyDescent="0.25">
      <c r="A77" s="44" t="s">
        <v>48</v>
      </c>
      <c r="B77" s="66">
        <f>SUM(B78:B97)</f>
        <v>21944250.099999998</v>
      </c>
      <c r="C77" s="12"/>
    </row>
    <row r="78" spans="1:3" ht="15.75" customHeight="1" x14ac:dyDescent="0.25">
      <c r="A78" s="67" t="s">
        <v>49</v>
      </c>
      <c r="B78" s="37">
        <v>5036900.8600000003</v>
      </c>
      <c r="C78" s="11"/>
    </row>
    <row r="79" spans="1:3" ht="15.75" customHeight="1" x14ac:dyDescent="0.25">
      <c r="A79" s="68" t="s">
        <v>50</v>
      </c>
      <c r="B79" s="37">
        <v>11253132.59</v>
      </c>
      <c r="C79" s="11"/>
    </row>
    <row r="80" spans="1:3" x14ac:dyDescent="0.25">
      <c r="A80" s="68" t="s">
        <v>51</v>
      </c>
      <c r="B80" s="37">
        <f>4152539.81-559343.61</f>
        <v>3593196.2</v>
      </c>
    </row>
    <row r="81" spans="1:5" ht="15" customHeight="1" x14ac:dyDescent="0.25">
      <c r="A81" s="67" t="s">
        <v>52</v>
      </c>
      <c r="B81" s="37">
        <v>781278.78</v>
      </c>
    </row>
    <row r="82" spans="1:5" x14ac:dyDescent="0.25">
      <c r="A82" s="67" t="s">
        <v>53</v>
      </c>
      <c r="B82" s="39">
        <v>2789.44</v>
      </c>
    </row>
    <row r="83" spans="1:5" x14ac:dyDescent="0.25">
      <c r="A83" s="67" t="s">
        <v>54</v>
      </c>
      <c r="B83" s="39">
        <v>0</v>
      </c>
    </row>
    <row r="84" spans="1:5" s="3" customFormat="1" ht="15" customHeight="1" x14ac:dyDescent="0.25">
      <c r="A84" s="69" t="s">
        <v>55</v>
      </c>
      <c r="B84" s="37">
        <v>452661.74</v>
      </c>
      <c r="C84"/>
      <c r="D84"/>
      <c r="E84"/>
    </row>
    <row r="85" spans="1:5" s="3" customFormat="1" x14ac:dyDescent="0.25">
      <c r="A85" s="69" t="s">
        <v>56</v>
      </c>
      <c r="B85" s="37">
        <v>38417.89</v>
      </c>
      <c r="C85"/>
      <c r="D85"/>
      <c r="E85"/>
    </row>
    <row r="86" spans="1:5" x14ac:dyDescent="0.25">
      <c r="A86" s="69" t="s">
        <v>57</v>
      </c>
      <c r="B86" s="37">
        <v>8959.6</v>
      </c>
    </row>
    <row r="87" spans="1:5" ht="15" customHeight="1" x14ac:dyDescent="0.25">
      <c r="A87" s="69" t="s">
        <v>58</v>
      </c>
      <c r="B87" s="37">
        <v>509897.45</v>
      </c>
    </row>
    <row r="88" spans="1:5" x14ac:dyDescent="0.25">
      <c r="A88" s="69" t="s">
        <v>59</v>
      </c>
      <c r="B88" s="37">
        <v>222852.9</v>
      </c>
    </row>
    <row r="89" spans="1:5" x14ac:dyDescent="0.25">
      <c r="A89" s="69" t="s">
        <v>60</v>
      </c>
      <c r="B89" s="37">
        <v>0</v>
      </c>
    </row>
    <row r="90" spans="1:5" x14ac:dyDescent="0.25">
      <c r="A90" s="69" t="s">
        <v>61</v>
      </c>
      <c r="B90" s="37">
        <v>1564.32</v>
      </c>
    </row>
    <row r="91" spans="1:5" x14ac:dyDescent="0.25">
      <c r="A91" s="69" t="s">
        <v>62</v>
      </c>
      <c r="B91" s="37">
        <v>0</v>
      </c>
    </row>
    <row r="92" spans="1:5" x14ac:dyDescent="0.25">
      <c r="A92" s="69" t="s">
        <v>63</v>
      </c>
      <c r="B92" s="37">
        <v>42598.33</v>
      </c>
    </row>
    <row r="93" spans="1:5" x14ac:dyDescent="0.25">
      <c r="A93" s="69" t="s">
        <v>64</v>
      </c>
      <c r="B93" s="37">
        <v>0</v>
      </c>
    </row>
    <row r="94" spans="1:5" x14ac:dyDescent="0.25">
      <c r="A94" s="69" t="s">
        <v>65</v>
      </c>
      <c r="B94" s="37">
        <v>0</v>
      </c>
    </row>
    <row r="95" spans="1:5" x14ac:dyDescent="0.25">
      <c r="A95" s="69" t="s">
        <v>107</v>
      </c>
      <c r="B95" s="37">
        <v>0</v>
      </c>
    </row>
    <row r="96" spans="1:5" x14ac:dyDescent="0.25">
      <c r="A96" s="69" t="s">
        <v>108</v>
      </c>
      <c r="B96" s="37">
        <v>0</v>
      </c>
    </row>
    <row r="97" spans="1:5" x14ac:dyDescent="0.25">
      <c r="A97" s="69" t="s">
        <v>109</v>
      </c>
      <c r="B97" s="37">
        <v>0</v>
      </c>
    </row>
    <row r="98" spans="1:5" x14ac:dyDescent="0.25">
      <c r="A98" s="70" t="s">
        <v>116</v>
      </c>
      <c r="B98" s="71">
        <f>SUM(B78:B97)</f>
        <v>21944250.099999998</v>
      </c>
    </row>
    <row r="99" spans="1:5" hidden="1" x14ac:dyDescent="0.25">
      <c r="A99" s="42"/>
      <c r="B99" s="43"/>
    </row>
    <row r="100" spans="1:5" x14ac:dyDescent="0.25">
      <c r="A100" s="72" t="s">
        <v>66</v>
      </c>
      <c r="B100" s="73">
        <f>B105</f>
        <v>6702587.71</v>
      </c>
    </row>
    <row r="101" spans="1:5" s="1" customFormat="1" x14ac:dyDescent="0.25">
      <c r="A101" s="74" t="s">
        <v>67</v>
      </c>
      <c r="B101" s="75">
        <v>6702587.71</v>
      </c>
      <c r="C101"/>
      <c r="D101"/>
      <c r="E101"/>
    </row>
    <row r="102" spans="1:5" s="1" customFormat="1" x14ac:dyDescent="0.25">
      <c r="A102" s="76" t="s">
        <v>68</v>
      </c>
      <c r="B102" s="77">
        <v>0</v>
      </c>
      <c r="C102"/>
      <c r="D102"/>
      <c r="E102"/>
    </row>
    <row r="103" spans="1:5" s="1" customFormat="1" x14ac:dyDescent="0.25">
      <c r="A103" s="76" t="s">
        <v>69</v>
      </c>
      <c r="B103" s="78">
        <v>0</v>
      </c>
      <c r="C103"/>
      <c r="D103"/>
      <c r="E103"/>
    </row>
    <row r="104" spans="1:5" s="1" customFormat="1" x14ac:dyDescent="0.25">
      <c r="A104" s="79" t="s">
        <v>70</v>
      </c>
      <c r="B104" s="78">
        <v>0</v>
      </c>
      <c r="C104"/>
      <c r="D104"/>
      <c r="E104"/>
    </row>
    <row r="105" spans="1:5" s="1" customFormat="1" x14ac:dyDescent="0.25">
      <c r="A105" s="80" t="s">
        <v>117</v>
      </c>
      <c r="B105" s="81">
        <f t="shared" ref="B105" si="0">B101+B102+B103+B104</f>
        <v>6702587.71</v>
      </c>
      <c r="C105"/>
      <c r="D105"/>
      <c r="E105"/>
    </row>
    <row r="106" spans="1:5" hidden="1" x14ac:dyDescent="0.25">
      <c r="A106" s="80"/>
      <c r="B106" s="82"/>
    </row>
    <row r="107" spans="1:5" hidden="1" x14ac:dyDescent="0.25">
      <c r="A107" s="40"/>
      <c r="B107" s="83"/>
    </row>
    <row r="108" spans="1:5" x14ac:dyDescent="0.25">
      <c r="A108" s="44" t="s">
        <v>71</v>
      </c>
      <c r="B108" s="66">
        <f>B114</f>
        <v>5407039.25</v>
      </c>
      <c r="C108" s="12"/>
    </row>
    <row r="109" spans="1:5" x14ac:dyDescent="0.25">
      <c r="A109" s="67" t="s">
        <v>72</v>
      </c>
      <c r="B109" s="75">
        <v>2876465.7499999995</v>
      </c>
      <c r="C109" s="12"/>
    </row>
    <row r="110" spans="1:5" x14ac:dyDescent="0.25">
      <c r="A110" s="84" t="s">
        <v>73</v>
      </c>
      <c r="B110" s="37">
        <v>2364323.1</v>
      </c>
      <c r="C110" s="12"/>
    </row>
    <row r="111" spans="1:5" x14ac:dyDescent="0.25">
      <c r="A111" s="69" t="s">
        <v>74</v>
      </c>
      <c r="B111" s="85">
        <v>0</v>
      </c>
      <c r="C111" s="12"/>
    </row>
    <row r="112" spans="1:5" x14ac:dyDescent="0.25">
      <c r="A112" s="69" t="s">
        <v>111</v>
      </c>
      <c r="B112" s="85">
        <v>112440</v>
      </c>
      <c r="C112" s="12"/>
    </row>
    <row r="113" spans="1:5" x14ac:dyDescent="0.25">
      <c r="A113" s="69" t="s">
        <v>114</v>
      </c>
      <c r="B113" s="85">
        <v>53810.400000000001</v>
      </c>
    </row>
    <row r="114" spans="1:5" x14ac:dyDescent="0.25">
      <c r="A114" s="80" t="s">
        <v>115</v>
      </c>
      <c r="B114" s="86">
        <f>SUM(B109:B113)</f>
        <v>5407039.25</v>
      </c>
      <c r="C114" s="11"/>
    </row>
    <row r="115" spans="1:5" ht="15" hidden="1" customHeight="1" x14ac:dyDescent="0.25">
      <c r="A115" s="80"/>
      <c r="B115" s="86"/>
    </row>
    <row r="116" spans="1:5" hidden="1" x14ac:dyDescent="0.25">
      <c r="A116" s="80"/>
      <c r="B116" s="78"/>
    </row>
    <row r="117" spans="1:5" x14ac:dyDescent="0.25">
      <c r="A117" s="54" t="s">
        <v>75</v>
      </c>
      <c r="B117" s="55">
        <f>B120</f>
        <v>799853.72</v>
      </c>
    </row>
    <row r="118" spans="1:5" ht="15" customHeight="1" x14ac:dyDescent="0.25">
      <c r="A118" s="84" t="s">
        <v>76</v>
      </c>
      <c r="B118" s="39">
        <v>799853.72</v>
      </c>
    </row>
    <row r="119" spans="1:5" x14ac:dyDescent="0.25">
      <c r="A119" s="67" t="s">
        <v>77</v>
      </c>
      <c r="B119" s="87">
        <v>0</v>
      </c>
    </row>
    <row r="120" spans="1:5" x14ac:dyDescent="0.25">
      <c r="A120" s="88" t="s">
        <v>118</v>
      </c>
      <c r="B120" s="89">
        <f>B118+B119</f>
        <v>799853.72</v>
      </c>
    </row>
    <row r="121" spans="1:5" s="3" customFormat="1" x14ac:dyDescent="0.25">
      <c r="A121" s="90"/>
      <c r="B121" s="91"/>
      <c r="C121"/>
      <c r="D121"/>
      <c r="E121"/>
    </row>
    <row r="122" spans="1:5" x14ac:dyDescent="0.25">
      <c r="A122" s="33" t="s">
        <v>112</v>
      </c>
      <c r="B122" s="73">
        <f>B123+B129</f>
        <v>38941594.300000004</v>
      </c>
    </row>
    <row r="123" spans="1:5" x14ac:dyDescent="0.25">
      <c r="A123" s="92" t="s">
        <v>78</v>
      </c>
      <c r="B123" s="93">
        <f>SUM(B124:B128)</f>
        <v>1204186.5599999998</v>
      </c>
    </row>
    <row r="124" spans="1:5" x14ac:dyDescent="0.25">
      <c r="A124" s="29" t="s">
        <v>79</v>
      </c>
      <c r="B124" s="28">
        <v>41049.47</v>
      </c>
    </row>
    <row r="125" spans="1:5" x14ac:dyDescent="0.25">
      <c r="A125" s="29" t="s">
        <v>100</v>
      </c>
      <c r="B125" s="28">
        <v>778578.14</v>
      </c>
    </row>
    <row r="126" spans="1:5" x14ac:dyDescent="0.25">
      <c r="A126" s="29" t="s">
        <v>80</v>
      </c>
      <c r="B126" s="94">
        <v>220435.99</v>
      </c>
    </row>
    <row r="127" spans="1:5" x14ac:dyDescent="0.25">
      <c r="A127" s="29" t="s">
        <v>81</v>
      </c>
      <c r="B127" s="94">
        <v>111281.79</v>
      </c>
    </row>
    <row r="128" spans="1:5" x14ac:dyDescent="0.25">
      <c r="A128" s="29" t="s">
        <v>106</v>
      </c>
      <c r="B128" s="94">
        <v>52841.17</v>
      </c>
    </row>
    <row r="129" spans="1:3" x14ac:dyDescent="0.25">
      <c r="A129" s="92" t="s">
        <v>82</v>
      </c>
      <c r="B129" s="93">
        <f>SUM(B130:B132)</f>
        <v>37737407.740000002</v>
      </c>
    </row>
    <row r="130" spans="1:3" x14ac:dyDescent="0.25">
      <c r="A130" s="29" t="s">
        <v>83</v>
      </c>
      <c r="B130" s="95">
        <v>7361300.2300000004</v>
      </c>
    </row>
    <row r="131" spans="1:3" x14ac:dyDescent="0.25">
      <c r="A131" s="29" t="s">
        <v>104</v>
      </c>
      <c r="B131" s="28">
        <v>30376107.510000002</v>
      </c>
    </row>
    <row r="132" spans="1:3" x14ac:dyDescent="0.25">
      <c r="A132" s="96" t="s">
        <v>105</v>
      </c>
      <c r="B132" s="97">
        <v>0</v>
      </c>
    </row>
    <row r="133" spans="1:3" x14ac:dyDescent="0.25">
      <c r="A133" s="98" t="s">
        <v>119</v>
      </c>
      <c r="B133" s="99">
        <f>B20+B36-B76</f>
        <v>38941594.299999997</v>
      </c>
      <c r="C133" s="11"/>
    </row>
    <row r="134" spans="1:3" x14ac:dyDescent="0.25">
      <c r="A134" s="100"/>
      <c r="B134" s="101"/>
    </row>
    <row r="135" spans="1:3" x14ac:dyDescent="0.25">
      <c r="A135" s="102" t="s">
        <v>84</v>
      </c>
      <c r="B135" s="103"/>
    </row>
    <row r="136" spans="1:3" hidden="1" x14ac:dyDescent="0.25">
      <c r="A136" s="104" t="s">
        <v>85</v>
      </c>
      <c r="B136" s="105">
        <v>0</v>
      </c>
    </row>
    <row r="137" spans="1:3" hidden="1" x14ac:dyDescent="0.25">
      <c r="A137" s="104" t="s">
        <v>86</v>
      </c>
      <c r="B137" s="105">
        <v>0</v>
      </c>
    </row>
    <row r="138" spans="1:3" hidden="1" x14ac:dyDescent="0.25">
      <c r="A138" s="104" t="s">
        <v>87</v>
      </c>
      <c r="B138" s="105">
        <v>0</v>
      </c>
    </row>
    <row r="139" spans="1:3" x14ac:dyDescent="0.25">
      <c r="A139" s="106" t="s">
        <v>88</v>
      </c>
      <c r="B139" s="107"/>
    </row>
    <row r="140" spans="1:3" x14ac:dyDescent="0.25">
      <c r="A140" s="115" t="s">
        <v>89</v>
      </c>
      <c r="B140" s="108"/>
    </row>
    <row r="141" spans="1:3" x14ac:dyDescent="0.25">
      <c r="A141" s="115"/>
      <c r="B141" s="108"/>
    </row>
    <row r="142" spans="1:3" x14ac:dyDescent="0.25">
      <c r="A142" s="115"/>
      <c r="B142" s="108"/>
    </row>
    <row r="143" spans="1:3" ht="15.75" thickBot="1" x14ac:dyDescent="0.3">
      <c r="A143" s="109" t="s">
        <v>113</v>
      </c>
      <c r="B143" s="110"/>
    </row>
    <row r="145" spans="1:2" x14ac:dyDescent="0.25">
      <c r="A145" s="6" t="s">
        <v>125</v>
      </c>
      <c r="B145" s="13" t="s">
        <v>123</v>
      </c>
    </row>
    <row r="146" spans="1:2" x14ac:dyDescent="0.25">
      <c r="A146" s="6" t="s">
        <v>124</v>
      </c>
    </row>
    <row r="147" spans="1:2" x14ac:dyDescent="0.25">
      <c r="A147" s="6"/>
    </row>
    <row r="152" spans="1:2" x14ac:dyDescent="0.25">
      <c r="A152" s="1"/>
    </row>
  </sheetData>
  <dataConsolidate/>
  <mergeCells count="8">
    <mergeCell ref="A1:B1"/>
    <mergeCell ref="A5:B6"/>
    <mergeCell ref="A140:A142"/>
    <mergeCell ref="A7:B7"/>
    <mergeCell ref="A9:B9"/>
    <mergeCell ref="A2:B4"/>
    <mergeCell ref="A11:B11"/>
    <mergeCell ref="A18:B18"/>
  </mergeCells>
  <pageMargins left="0.25" right="0.25" top="0.75" bottom="0.75" header="0.3" footer="0.3"/>
  <pageSetup paperSize="9" scale="67" fitToHeight="0" orientation="portrait" horizontalDpi="300" verticalDpi="300" r:id="rId1"/>
  <rowBreaks count="1" manualBreakCount="1">
    <brk id="69" max="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177B9-D415-414B-9B89-8C85A47CC96A}">
  <dimension ref="B2:C15"/>
  <sheetViews>
    <sheetView workbookViewId="0">
      <selection activeCell="B15" sqref="B15"/>
    </sheetView>
  </sheetViews>
  <sheetFormatPr defaultRowHeight="15" x14ac:dyDescent="0.25"/>
  <cols>
    <col min="2" max="2" width="14.42578125" bestFit="1" customWidth="1"/>
  </cols>
  <sheetData>
    <row r="2" spans="2:3" x14ac:dyDescent="0.25">
      <c r="B2" s="10">
        <v>1698.64</v>
      </c>
      <c r="C2" s="7" t="s">
        <v>110</v>
      </c>
    </row>
    <row r="3" spans="2:3" x14ac:dyDescent="0.25">
      <c r="B3" s="10">
        <v>299292</v>
      </c>
      <c r="C3" s="7" t="s">
        <v>110</v>
      </c>
    </row>
    <row r="4" spans="2:3" x14ac:dyDescent="0.25">
      <c r="B4" s="10">
        <v>270000</v>
      </c>
      <c r="C4" s="7" t="s">
        <v>110</v>
      </c>
    </row>
    <row r="5" spans="2:3" x14ac:dyDescent="0.25">
      <c r="B5" s="10">
        <v>37500</v>
      </c>
      <c r="C5" s="7" t="s">
        <v>110</v>
      </c>
    </row>
    <row r="6" spans="2:3" x14ac:dyDescent="0.25">
      <c r="B6" s="10">
        <v>108849.84</v>
      </c>
      <c r="C6" s="7" t="s">
        <v>110</v>
      </c>
    </row>
    <row r="7" spans="2:3" x14ac:dyDescent="0.25">
      <c r="B7" s="10">
        <v>84980.01</v>
      </c>
      <c r="C7" s="7" t="s">
        <v>110</v>
      </c>
    </row>
    <row r="8" spans="2:3" x14ac:dyDescent="0.25">
      <c r="B8" s="10">
        <v>11755.2</v>
      </c>
      <c r="C8" s="7" t="s">
        <v>110</v>
      </c>
    </row>
    <row r="9" spans="2:3" x14ac:dyDescent="0.25">
      <c r="B9" s="10">
        <v>307000</v>
      </c>
      <c r="C9" s="7" t="s">
        <v>110</v>
      </c>
    </row>
    <row r="10" spans="2:3" x14ac:dyDescent="0.25">
      <c r="B10" s="10">
        <v>0</v>
      </c>
      <c r="C10" s="7"/>
    </row>
    <row r="11" spans="2:3" x14ac:dyDescent="0.25">
      <c r="B11" s="10">
        <v>46777.01</v>
      </c>
      <c r="C11" s="7" t="s">
        <v>110</v>
      </c>
    </row>
    <row r="12" spans="2:3" x14ac:dyDescent="0.25">
      <c r="B12" s="10">
        <v>558097.99</v>
      </c>
      <c r="C12" s="7" t="s">
        <v>110</v>
      </c>
    </row>
    <row r="13" spans="2:3" x14ac:dyDescent="0.25">
      <c r="B13" s="10">
        <v>202000</v>
      </c>
      <c r="C13" s="7" t="s">
        <v>110</v>
      </c>
    </row>
    <row r="14" spans="2:3" x14ac:dyDescent="0.25">
      <c r="B14" s="10">
        <v>20211.599999999999</v>
      </c>
      <c r="C14" s="7" t="s">
        <v>110</v>
      </c>
    </row>
    <row r="15" spans="2:3" x14ac:dyDescent="0.25">
      <c r="B15" s="9"/>
      <c r="C15" s="8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Janeiro - 2025</vt:lpstr>
      <vt:lpstr>Planilha1</vt:lpstr>
      <vt:lpstr>'Janeiro - 2025'!Area_de_impressao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cp:keywords/>
  <dc:description/>
  <cp:lastModifiedBy>Arianna Elma Martins Xavier</cp:lastModifiedBy>
  <cp:revision>1</cp:revision>
  <cp:lastPrinted>2025-05-06T17:12:33Z</cp:lastPrinted>
  <dcterms:created xsi:type="dcterms:W3CDTF">2021-09-23T15:15:02Z</dcterms:created>
  <dcterms:modified xsi:type="dcterms:W3CDTF">2025-05-12T10:53:24Z</dcterms:modified>
  <cp:category/>
  <cp:contentStatus/>
</cp:coreProperties>
</file>