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9.10.13\coracao\Financeiro\PRESTACAO DE CONTAS EINSTEIN\13 - PORTAL TRANSPARENCIA\DEMONSTRACOES CONTABEIS E FLUXO DE CAIXA\2025\07-2025\"/>
    </mc:Choice>
  </mc:AlternateContent>
  <xr:revisionPtr revIDLastSave="0" documentId="13_ncr:1_{2153CA19-B6AD-44A9-8D11-E342AB824F6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Junho - 2025" sheetId="1" r:id="rId1"/>
    <sheet name="Pagamentos Junho" sheetId="2" r:id="rId2"/>
  </sheets>
  <definedNames>
    <definedName name="_xlnm.Print_Area" localSheetId="0">'Junho - 2025'!$A$1:$B$145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4" i="1" l="1"/>
  <c r="B130" i="1"/>
  <c r="B49" i="1"/>
  <c r="B111" i="1"/>
  <c r="B77" i="1"/>
  <c r="B37" i="1" l="1"/>
  <c r="B117" i="1" l="1"/>
  <c r="B114" i="1" s="1"/>
  <c r="B127" i="1"/>
  <c r="B121" i="1"/>
  <c r="B75" i="1"/>
  <c r="B120" i="1" l="1"/>
  <c r="B103" i="1"/>
  <c r="B98" i="1" s="1"/>
  <c r="E23" i="2"/>
  <c r="B28" i="1" l="1"/>
  <c r="B42" i="1" l="1"/>
  <c r="B56" i="1"/>
  <c r="B44" i="1" l="1"/>
  <c r="B40" i="1"/>
  <c r="B36" i="1" s="1"/>
  <c r="B66" i="1"/>
  <c r="B22" i="1"/>
  <c r="B34" i="1" s="1"/>
  <c r="B96" i="1"/>
  <c r="B20" i="1" l="1"/>
  <c r="B106" i="1"/>
  <c r="B53" i="1"/>
  <c r="B118" i="1" l="1"/>
  <c r="B59" i="1"/>
  <c r="B61" i="1" s="1"/>
  <c r="B63" i="1" s="1"/>
  <c r="B55" i="1" l="1"/>
  <c r="B69" i="1" l="1"/>
  <c r="B71" i="1" s="1"/>
  <c r="B65" i="1" s="1"/>
  <c r="B72" i="1" s="1"/>
</calcChain>
</file>

<file path=xl/sharedStrings.xml><?xml version="1.0" encoding="utf-8"?>
<sst xmlns="http://schemas.openxmlformats.org/spreadsheetml/2006/main" count="185" uniqueCount="163">
  <si>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</si>
  <si>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</si>
  <si>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</si>
  <si>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</si>
  <si>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</si>
  <si>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</si>
  <si>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</si>
  <si>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</si>
  <si>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- 1º Termo Aditivo do Termo de Colaboração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</si>
  <si>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</si>
  <si>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</si>
  <si>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</si>
  <si>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</si>
  <si>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</si>
  <si>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</si>
  <si>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</si>
  <si>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</si>
  <si>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</si>
  <si>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</si>
  <si>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</si>
  <si>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>1.2.4 CEF AG. 0012 C/C 580134407-8 INVESTIMENTO</t>
  </si>
  <si>
    <t>1.2.5 CEF AG. 0012 C/C 580134418-3 RESCISÓRIO</t>
  </si>
  <si>
    <t xml:space="preserve">1.3 Aplicações financeiras  </t>
  </si>
  <si>
    <t>1.3.1 CEF AG. 0012 C/C 577620282-1 APL CUSTEIO</t>
  </si>
  <si>
    <t xml:space="preserve">1.3.2 SAFRA AG. 0115 C/C 256485-1 APLICAÇÃO </t>
  </si>
  <si>
    <t>1.3.3 CEF AG. 0012 C/C 580134418-3 FUNDO RESCISÓRIO</t>
  </si>
  <si>
    <t>1.3.4 CEF AG. 0012 C/C 580134407-8 INVESTIMENTO</t>
  </si>
  <si>
    <t>1.3.5 BRADESCO AG. 2372 C/C 39068-2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</si>
  <si>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</si>
  <si>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</si>
  <si>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</si>
  <si>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</si>
  <si>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</si>
  <si>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</si>
  <si>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2.2.1 Repasse - CEF AG. 0012 C/C 580134407-8</t>
  </si>
  <si>
    <t>2.3 Repasse -  C/C - RESCISÓRIO</t>
  </si>
  <si>
    <t>2.3.1 CEF AG. 0012 C/C 580134418-3 RESCISÓRIO</t>
  </si>
  <si>
    <t>2.4 RENDIMENTO SOBRE APLICAÇÕES FINANCEIRAS</t>
  </si>
  <si>
    <t xml:space="preserve">2.4.1 Rendimento sobre Aplicação Financeiras - BRADESCO AG. 2372 C/C 39068-2 - CUSTEIO </t>
  </si>
  <si>
    <t>2.4.1 Rendimento sobre Aplicação Financeiras - CEF AG. 0012 C/C 577620282-1 CUSTEIO</t>
  </si>
  <si>
    <t xml:space="preserve">2.4.3 Rendimento sobre Aplicação Financeiras - CEF AG. 0012  C/C 580134407-8 - INVESTIMENTO </t>
  </si>
  <si>
    <t>2.4.4 Rendimento sobre Aplicação Financeiras - SAFRA AG. 0115  C/C 256485-1 CUSTEIO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</si>
  <si>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</si>
  <si>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</si>
  <si>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</si>
  <si>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</si>
  <si>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3. RESGATE APLICAÇÃO FINANCEIRA</t>
  </si>
  <si>
    <t>3.1 TOTAL RESGATE APLICAÇÃO FINANCEIRA CUSTEIO</t>
  </si>
  <si>
    <t>3.1.1 Resgate Aplicação - CEF AG. 0012 C/C 577620282-1 CUSTEIO</t>
  </si>
  <si>
    <t>3.1.2 Resgate Aplicação - SAFRA AG. 0115  C/C 256485-1 CUSTEIO</t>
  </si>
  <si>
    <t>3.2 TOTAL RESGATE APLICAÇÃO FINANCEIRA INVESTIMENTO</t>
  </si>
  <si>
    <t xml:space="preserve">3.2.1 Resgate Aplicação - CEF AG. 0012  C/C 580134407-8 - INVESTIMENTO 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</si>
  <si>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</si>
  <si>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</si>
  <si>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</si>
  <si>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</si>
  <si>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</si>
  <si>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</si>
  <si>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</si>
  <si>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4.2.1 Aplicação Financeira - CEF AG. 0012 C/C 580134407-8 INVESTIMENTO</t>
  </si>
  <si>
    <t>4.3 TOTAL DAS APLICAÇÕES FINANCEIRAS (4= 4.1+4.2.1)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</si>
  <si>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</si>
  <si>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</si>
  <si>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</si>
  <si>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</si>
  <si>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</si>
  <si>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</si>
  <si>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</si>
  <si>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</si>
  <si>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</si>
  <si>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</si>
  <si>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</si>
  <si>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</si>
  <si>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</si>
  <si>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</si>
  <si>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</si>
  <si>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</si>
  <si>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</si>
  <si>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</si>
  <si>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</si>
  <si>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5.1.18 Custas Processuais</t>
  </si>
  <si>
    <t xml:space="preserve">5.1.19 Reembolso de Despesas (-) </t>
  </si>
  <si>
    <t xml:space="preserve">5.1.20 Reembolso de Rateio (-) 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</si>
  <si>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</si>
  <si>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</si>
  <si>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</si>
  <si>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</si>
  <si>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</si>
  <si>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</si>
  <si>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</si>
  <si>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</si>
  <si>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</si>
  <si>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</si>
  <si>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</si>
  <si>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</si>
  <si>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</si>
  <si>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</si>
  <si>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</si>
  <si>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</si>
  <si>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 xml:space="preserve">9.2 Banco conta movimento </t>
  </si>
  <si>
    <t>9.2.1 CEF AG. 0012 C/C 577620282-1 CUSTEIO</t>
  </si>
  <si>
    <t xml:space="preserve">9.2.2 CEF  CEF AG. 0012 C/C 580134407-8 INVESTIMENTO </t>
  </si>
  <si>
    <t>9.3 Aplicações financeiras</t>
  </si>
  <si>
    <t>9.3.1 CEF AG. 0012 C/C 577620282-1 APL CUSTEIO</t>
  </si>
  <si>
    <t>9.3.2 CEF AG. 0012 C/C 580134407-8 INVESTIMENTO</t>
  </si>
  <si>
    <t xml:space="preserve">SALDO BANCÁRIO FINAL : 9= (1+2)-(4.2.3+5+6.2+6.3+6.4) 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</si>
  <si>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</si>
  <si>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</si>
  <si>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</si>
  <si>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</si>
  <si>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</si>
  <si>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</si>
  <si>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>Página 1/1</t>
  </si>
  <si>
    <t>Pagamentos Junho</t>
  </si>
  <si>
    <t>Data do Pagamento</t>
  </si>
  <si>
    <t>Valor</t>
  </si>
  <si>
    <t>Participante</t>
  </si>
  <si>
    <t xml:space="preserve">Classificação </t>
  </si>
  <si>
    <t>Nº Ofício</t>
  </si>
  <si>
    <t>NF</t>
  </si>
  <si>
    <t xml:space="preserve">Carestream </t>
  </si>
  <si>
    <t xml:space="preserve">Equipamentos </t>
  </si>
  <si>
    <t>204/2025</t>
  </si>
  <si>
    <t>GE Healthcare do Brasil</t>
  </si>
  <si>
    <t>348/2024</t>
  </si>
  <si>
    <t xml:space="preserve">Starmobile Desing </t>
  </si>
  <si>
    <t>231/2024</t>
  </si>
  <si>
    <t>Jodeli Laurindo Florencio</t>
  </si>
  <si>
    <t>Obra</t>
  </si>
  <si>
    <t>213/2024</t>
  </si>
  <si>
    <t>Climazon</t>
  </si>
  <si>
    <t>228/2024</t>
  </si>
  <si>
    <t>Dusplay Paineis</t>
  </si>
  <si>
    <t>208/2024</t>
  </si>
  <si>
    <t xml:space="preserve">RC Móveis e Equipamentos </t>
  </si>
  <si>
    <t>192/2024</t>
  </si>
  <si>
    <t xml:space="preserve">Olympus Optical do Brasil </t>
  </si>
  <si>
    <t>236/2024</t>
  </si>
  <si>
    <t>Indrel Industrial Refrigeração</t>
  </si>
  <si>
    <t>326/2024</t>
  </si>
  <si>
    <t xml:space="preserve">AIDC Tecnologia </t>
  </si>
  <si>
    <t>256/2024</t>
  </si>
  <si>
    <t>Metas Móveis de Metais</t>
  </si>
  <si>
    <t>181/2025</t>
  </si>
  <si>
    <t xml:space="preserve">Totalserv Cozinhas </t>
  </si>
  <si>
    <t>390/2024</t>
  </si>
  <si>
    <t>421/2024</t>
  </si>
  <si>
    <t>291/2024</t>
  </si>
  <si>
    <t>255/2024</t>
  </si>
  <si>
    <t>Danilo da Silva Lili</t>
  </si>
  <si>
    <t>Assinatura do Resposável pela Area financeira</t>
  </si>
  <si>
    <t>Gerente Regional Controladoria - Controladoria Regional</t>
  </si>
  <si>
    <t>Competência: 07/2025</t>
  </si>
  <si>
    <t>TOTAL DE PAGAMENTOS - CUSTEIO (5= SOMA 5.1.1 á 5.1.20)</t>
  </si>
  <si>
    <t>SUBTOTAL  DE ENTRADAS (2= 2.1+2.2+2.3+2.4+2.5+2.6+2.7+2.8)</t>
  </si>
  <si>
    <t>Movimentação Financeira em Conta Aplicação (4= 3-4)</t>
  </si>
  <si>
    <t>TOTAL DE SAÍDAS DE RECURSOS FINANCEIROS (5= 8+7+8)</t>
  </si>
  <si>
    <t>9.SALDO BANCÁRIO FINAL EM 31/07/2025</t>
  </si>
  <si>
    <t>Fonte: Extratos bancários e SIPEF</t>
  </si>
  <si>
    <t>9.2.3 CEF AG. 0012 C/C 580134418-3 - RESCISÓRIO</t>
  </si>
  <si>
    <t xml:space="preserve">9.2.4 SAFRA AG. 0115 C/C 256485-1 CUSTEIO </t>
  </si>
  <si>
    <t>9.2.5 BRADESCO AG. 2372-8 C/C 39068-2 CUSTEIO</t>
  </si>
  <si>
    <t>Goiânia, 05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</si>
</sst>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1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charset val="1"/>
    </font>
    <font>
      <sz val="11"/>
      <color rgb="FF000000"/>
      <name val="Segoe UI"/>
      <family val="2"/>
    </font>
    <font>
      <sz val="11"/>
      <color rgb="FF424242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/>
    <xf numFmtId="0" fontId="10" fillId="0" borderId="0" xfId="0" applyFont="1"/>
    <xf numFmtId="44" fontId="0" fillId="0" borderId="0" xfId="0" applyNumberFormat="1"/>
    <xf numFmtId="44" fontId="0" fillId="0" borderId="0" xfId="2" applyFont="1"/>
    <xf numFmtId="44" fontId="12" fillId="0" borderId="0" xfId="0" applyNumberFormat="1" applyFont="1"/>
    <xf numFmtId="44" fontId="0" fillId="8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12" borderId="3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4" fontId="0" fillId="2" borderId="10" xfId="0" applyNumberFormat="1" applyFill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1" fillId="2" borderId="9" xfId="0" applyFont="1" applyFill="1" applyBorder="1"/>
    <xf numFmtId="0" fontId="0" fillId="2" borderId="9" xfId="0" applyFill="1" applyBorder="1"/>
    <xf numFmtId="4" fontId="1" fillId="2" borderId="10" xfId="0" applyNumberFormat="1" applyFont="1" applyFill="1" applyBorder="1" applyAlignment="1">
      <alignment horizontal="right"/>
    </xf>
    <xf numFmtId="4" fontId="1" fillId="8" borderId="10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9" xfId="0" applyFont="1" applyFill="1" applyBorder="1"/>
    <xf numFmtId="17" fontId="3" fillId="2" borderId="10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4" fontId="3" fillId="3" borderId="12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vertical="center" shrinkToFit="1"/>
    </xf>
    <xf numFmtId="44" fontId="3" fillId="0" borderId="10" xfId="1" applyNumberFormat="1" applyFont="1" applyBorder="1" applyAlignment="1" applyProtection="1">
      <alignment vertical="center"/>
    </xf>
    <xf numFmtId="4" fontId="0" fillId="0" borderId="9" xfId="0" applyNumberFormat="1" applyBorder="1" applyAlignment="1">
      <alignment vertical="center" shrinkToFit="1"/>
    </xf>
    <xf numFmtId="44" fontId="0" fillId="8" borderId="10" xfId="1" applyNumberFormat="1" applyFont="1" applyFill="1" applyBorder="1" applyAlignment="1" applyProtection="1">
      <alignment vertical="center"/>
    </xf>
    <xf numFmtId="44" fontId="3" fillId="8" borderId="10" xfId="1" applyNumberFormat="1" applyFont="1" applyFill="1" applyBorder="1" applyAlignment="1" applyProtection="1">
      <alignment vertical="center"/>
    </xf>
    <xf numFmtId="4" fontId="0" fillId="7" borderId="9" xfId="0" applyNumberFormat="1" applyFill="1" applyBorder="1" applyAlignment="1">
      <alignment vertical="center" shrinkToFit="1"/>
    </xf>
    <xf numFmtId="0" fontId="3" fillId="2" borderId="9" xfId="0" applyFont="1" applyFill="1" applyBorder="1" applyAlignment="1">
      <alignment horizontal="left" vertical="center"/>
    </xf>
    <xf numFmtId="44" fontId="3" fillId="2" borderId="10" xfId="1" applyNumberFormat="1" applyFont="1" applyFill="1" applyBorder="1" applyAlignment="1" applyProtection="1">
      <alignment vertical="center"/>
    </xf>
    <xf numFmtId="44" fontId="0" fillId="0" borderId="10" xfId="1" applyNumberFormat="1" applyFont="1" applyBorder="1" applyAlignment="1" applyProtection="1">
      <alignment vertical="center"/>
    </xf>
    <xf numFmtId="0" fontId="3" fillId="3" borderId="9" xfId="0" applyFont="1" applyFill="1" applyBorder="1" applyAlignment="1">
      <alignment horizontal="left" vertical="center"/>
    </xf>
    <xf numFmtId="44" fontId="3" fillId="3" borderId="10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 wrapText="1"/>
    </xf>
    <xf numFmtId="44" fontId="3" fillId="0" borderId="10" xfId="0" applyNumberFormat="1" applyFont="1" applyBorder="1" applyAlignment="1">
      <alignment vertical="center"/>
    </xf>
    <xf numFmtId="44" fontId="0" fillId="8" borderId="10" xfId="0" applyNumberFormat="1" applyFill="1" applyBorder="1" applyAlignment="1">
      <alignment vertical="center"/>
    </xf>
    <xf numFmtId="44" fontId="3" fillId="8" borderId="10" xfId="0" applyNumberFormat="1" applyFont="1" applyFill="1" applyBorder="1" applyAlignment="1">
      <alignment vertical="center"/>
    </xf>
    <xf numFmtId="44" fontId="1" fillId="8" borderId="10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4" fontId="4" fillId="8" borderId="10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4" fontId="4" fillId="2" borderId="10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44" fontId="4" fillId="4" borderId="10" xfId="0" applyNumberFormat="1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44" fontId="4" fillId="0" borderId="10" xfId="0" applyNumberFormat="1" applyFont="1" applyBorder="1" applyAlignment="1">
      <alignment vertical="center"/>
    </xf>
    <xf numFmtId="0" fontId="0" fillId="0" borderId="9" xfId="0" applyBorder="1" applyAlignment="1">
      <alignment vertical="center" wrapText="1"/>
    </xf>
    <xf numFmtId="165" fontId="0" fillId="8" borderId="10" xfId="0" applyNumberFormat="1" applyFill="1" applyBorder="1" applyAlignment="1">
      <alignment vertical="center"/>
    </xf>
    <xf numFmtId="44" fontId="0" fillId="0" borderId="10" xfId="0" applyNumberForma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44" fontId="0" fillId="0" borderId="10" xfId="2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44" fontId="7" fillId="11" borderId="10" xfId="0" applyNumberFormat="1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  <xf numFmtId="44" fontId="7" fillId="7" borderId="10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44" fontId="11" fillId="3" borderId="10" xfId="0" applyNumberFormat="1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44" fontId="4" fillId="9" borderId="10" xfId="0" applyNumberFormat="1" applyFont="1" applyFill="1" applyBorder="1" applyAlignment="1">
      <alignment vertical="center"/>
    </xf>
    <xf numFmtId="44" fontId="1" fillId="0" borderId="10" xfId="0" applyNumberFormat="1" applyFont="1" applyBorder="1" applyAlignment="1">
      <alignment vertical="center"/>
    </xf>
    <xf numFmtId="44" fontId="0" fillId="0" borderId="10" xfId="2" applyFont="1" applyBorder="1"/>
    <xf numFmtId="44" fontId="3" fillId="2" borderId="10" xfId="0" applyNumberFormat="1" applyFont="1" applyFill="1" applyBorder="1" applyAlignment="1">
      <alignment vertical="center"/>
    </xf>
    <xf numFmtId="44" fontId="0" fillId="8" borderId="10" xfId="2" applyFont="1" applyFill="1" applyBorder="1" applyAlignment="1" applyProtection="1">
      <alignment vertical="center"/>
    </xf>
    <xf numFmtId="0" fontId="3" fillId="10" borderId="9" xfId="0" applyFont="1" applyFill="1" applyBorder="1" applyAlignment="1">
      <alignment vertical="center"/>
    </xf>
    <xf numFmtId="44" fontId="4" fillId="10" borderId="10" xfId="0" applyNumberFormat="1" applyFont="1" applyFill="1" applyBorder="1" applyAlignment="1">
      <alignment horizontal="right"/>
    </xf>
    <xf numFmtId="44" fontId="11" fillId="4" borderId="10" xfId="0" applyNumberFormat="1" applyFont="1" applyFill="1" applyBorder="1" applyAlignment="1">
      <alignment horizontal="right"/>
    </xf>
    <xf numFmtId="44" fontId="3" fillId="4" borderId="10" xfId="0" applyNumberFormat="1" applyFont="1" applyFill="1" applyBorder="1" applyAlignment="1">
      <alignment vertical="center"/>
    </xf>
    <xf numFmtId="0" fontId="1" fillId="8" borderId="9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vertical="center" wrapText="1"/>
    </xf>
    <xf numFmtId="44" fontId="0" fillId="0" borderId="13" xfId="0" applyNumberFormat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44" fontId="3" fillId="7" borderId="10" xfId="0" applyNumberFormat="1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44" fontId="3" fillId="6" borderId="10" xfId="0" applyNumberFormat="1" applyFon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44" fontId="1" fillId="7" borderId="10" xfId="0" applyNumberFormat="1" applyFont="1" applyFill="1" applyBorder="1" applyAlignment="1">
      <alignment vertical="center"/>
    </xf>
    <xf numFmtId="0" fontId="1" fillId="7" borderId="9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44" fontId="1" fillId="7" borderId="10" xfId="0" applyNumberFormat="1" applyFont="1" applyFill="1" applyBorder="1" applyAlignment="1">
      <alignment horizontal="right"/>
    </xf>
    <xf numFmtId="44" fontId="0" fillId="2" borderId="10" xfId="0" applyNumberForma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44" fontId="0" fillId="7" borderId="10" xfId="0" applyNumberFormat="1" applyFill="1" applyBorder="1" applyAlignment="1">
      <alignment vertical="center"/>
    </xf>
    <xf numFmtId="44" fontId="4" fillId="7" borderId="10" xfId="0" applyNumberFormat="1" applyFont="1" applyFill="1" applyBorder="1" applyAlignment="1">
      <alignment vertical="center"/>
    </xf>
    <xf numFmtId="44" fontId="0" fillId="8" borderId="10" xfId="0" applyNumberFormat="1" applyFill="1" applyBorder="1" applyAlignment="1">
      <alignment horizontal="right"/>
    </xf>
    <xf numFmtId="0" fontId="3" fillId="13" borderId="9" xfId="0" applyFont="1" applyFill="1" applyBorder="1" applyAlignment="1">
      <alignment vertical="center"/>
    </xf>
    <xf numFmtId="44" fontId="3" fillId="13" borderId="14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vertical="center"/>
    </xf>
    <xf numFmtId="44" fontId="9" fillId="2" borderId="16" xfId="0" applyNumberFormat="1" applyFont="1" applyFill="1" applyBorder="1"/>
    <xf numFmtId="44" fontId="0" fillId="2" borderId="6" xfId="0" applyNumberFormat="1" applyFill="1" applyBorder="1"/>
    <xf numFmtId="4" fontId="3" fillId="7" borderId="9" xfId="0" applyNumberFormat="1" applyFont="1" applyFill="1" applyBorder="1" applyAlignment="1">
      <alignment vertical="center" shrinkToFit="1"/>
    </xf>
    <xf numFmtId="44" fontId="0" fillId="8" borderId="10" xfId="2" applyFont="1" applyFill="1" applyBorder="1"/>
    <xf numFmtId="0" fontId="3" fillId="5" borderId="17" xfId="0" applyFont="1" applyFill="1" applyBorder="1" applyAlignment="1">
      <alignment vertical="center"/>
    </xf>
    <xf numFmtId="44" fontId="3" fillId="5" borderId="14" xfId="1" applyNumberFormat="1" applyFont="1" applyFill="1" applyBorder="1" applyAlignment="1" applyProtection="1">
      <alignment vertical="center"/>
    </xf>
    <xf numFmtId="0" fontId="0" fillId="13" borderId="18" xfId="0" applyFill="1" applyBorder="1"/>
    <xf numFmtId="44" fontId="0" fillId="13" borderId="19" xfId="0" applyNumberFormat="1" applyFill="1" applyBorder="1" applyAlignment="1">
      <alignment horizontal="center"/>
    </xf>
    <xf numFmtId="0" fontId="3" fillId="4" borderId="11" xfId="0" applyFont="1" applyFill="1" applyBorder="1" applyAlignment="1">
      <alignment vertical="top"/>
    </xf>
    <xf numFmtId="44" fontId="0" fillId="4" borderId="12" xfId="0" applyNumberFormat="1" applyFill="1" applyBorder="1" applyAlignment="1">
      <alignment vertical="top"/>
    </xf>
    <xf numFmtId="0" fontId="0" fillId="13" borderId="9" xfId="0" applyFill="1" applyBorder="1" applyAlignment="1">
      <alignment vertical="top"/>
    </xf>
    <xf numFmtId="44" fontId="3" fillId="13" borderId="10" xfId="1" applyNumberFormat="1" applyFont="1" applyFill="1" applyBorder="1" applyAlignment="1" applyProtection="1">
      <alignment vertical="center"/>
    </xf>
    <xf numFmtId="0" fontId="3" fillId="4" borderId="9" xfId="0" applyFont="1" applyFill="1" applyBorder="1" applyAlignment="1">
      <alignment vertical="top"/>
    </xf>
    <xf numFmtId="44" fontId="3" fillId="4" borderId="10" xfId="1" applyNumberFormat="1" applyFont="1" applyFill="1" applyBorder="1" applyAlignment="1" applyProtection="1">
      <alignment vertical="center"/>
    </xf>
    <xf numFmtId="0" fontId="3" fillId="5" borderId="9" xfId="0" applyFont="1" applyFill="1" applyBorder="1" applyAlignment="1">
      <alignment horizontal="left" vertical="top" wrapText="1"/>
    </xf>
    <xf numFmtId="0" fontId="0" fillId="0" borderId="6" xfId="0" applyBorder="1"/>
    <xf numFmtId="44" fontId="0" fillId="0" borderId="6" xfId="0" applyNumberFormat="1" applyBorder="1"/>
    <xf numFmtId="0" fontId="3" fillId="0" borderId="5" xfId="0" applyFont="1" applyBorder="1"/>
    <xf numFmtId="0" fontId="0" fillId="0" borderId="5" xfId="0" applyBorder="1"/>
    <xf numFmtId="0" fontId="9" fillId="0" borderId="6" xfId="0" applyFont="1" applyBorder="1"/>
    <xf numFmtId="22" fontId="0" fillId="0" borderId="6" xfId="0" applyNumberFormat="1" applyBorder="1"/>
    <xf numFmtId="0" fontId="14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righ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2162175</xdr:colOff>
      <xdr:row>0</xdr:row>
      <xdr:rowOff>142875</xdr:rowOff>
    </xdr:from>
    <xdr:to>
      <xdr:col>1</xdr:col>
      <xdr:colOff>2007649</xdr:colOff>
      <xdr:row>0</xdr:row>
      <xdr:rowOff>1020775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7304DB-96E9-49C8-6254-C96363180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42875"/>
          <a:ext cx="6236749" cy="8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49"/>
  <sheetViews>
    <sheetView showGridLines="0" tabSelected="1" topLeftCell="A87" zoomScaleNormal="100" zoomScaleSheetLayoutView="100" zoomScalePageLayoutView="70" workbookViewId="0">
      <selection activeCell="A98" sqref="A98:B145"/>
    </sheetView>
  </sheetViews>
  <sheetFormatPr defaultColWidth="41.7109375" defaultRowHeight="15" x14ac:dyDescent="0.25"/>
  <cols>
    <col min="1" max="1" width="95.85546875" customWidth="1"/>
    <col min="2" max="2" width="44.7109375" customWidth="1"/>
    <col min="3" max="3" width="4.7109375" customWidth="1"/>
  </cols>
  <sheetData>
    <row r="1" spans="1:3" s="2" customFormat="1" ht="90" customHeight="1" x14ac:dyDescent="0.25">
      <c r="A1" s="12"/>
      <c r="B1" s="13"/>
    </row>
    <row r="2" spans="1:3" s="2" customFormat="1" ht="15" customHeight="1" x14ac:dyDescent="0.25">
      <c r="A2" s="14" t="s">
        <v>0</v>
      </c>
      <c r="B2" s="15"/>
    </row>
    <row r="3" spans="1:3" s="2" customFormat="1" ht="15" customHeight="1" x14ac:dyDescent="0.25">
      <c r="A3" s="16"/>
      <c r="B3" s="17"/>
    </row>
    <row r="4" spans="1:3" s="2" customFormat="1" ht="15" customHeight="1" x14ac:dyDescent="0.25">
      <c r="A4" s="18"/>
      <c r="B4" s="19"/>
    </row>
    <row r="5" spans="1:3" ht="23.25" customHeight="1" x14ac:dyDescent="0.25">
      <c r="A5" s="20" t="s">
        <v>1</v>
      </c>
      <c r="B5" s="21"/>
      <c r="C5" s="10"/>
    </row>
    <row r="6" spans="1:3" ht="23.25" customHeight="1" x14ac:dyDescent="0.25">
      <c r="A6" s="20"/>
      <c r="B6" s="21"/>
      <c r="C6" s="10"/>
    </row>
    <row r="7" spans="1:3" x14ac:dyDescent="0.25">
      <c r="A7" s="22" t="s">
        <v>2</v>
      </c>
      <c r="B7" s="23"/>
    </row>
    <row r="8" spans="1:3" x14ac:dyDescent="0.25">
      <c r="A8" s="24" t="s">
        <v>3</v>
      </c>
      <c r="B8" s="25"/>
    </row>
    <row r="9" spans="1:3" x14ac:dyDescent="0.25">
      <c r="A9" s="26" t="s">
        <v>4</v>
      </c>
      <c r="B9" s="27"/>
    </row>
    <row r="10" spans="1:3" x14ac:dyDescent="0.25">
      <c r="A10" s="28" t="s">
        <v>5</v>
      </c>
      <c r="B10" s="25"/>
    </row>
    <row r="11" spans="1:3" x14ac:dyDescent="0.25">
      <c r="A11" s="26" t="s">
        <v>6</v>
      </c>
      <c r="B11" s="27"/>
    </row>
    <row r="12" spans="1:3" x14ac:dyDescent="0.25">
      <c r="A12" s="29" t="s">
        <v>7</v>
      </c>
      <c r="B12" s="25"/>
    </row>
    <row r="13" spans="1:3" x14ac:dyDescent="0.25">
      <c r="A13" s="29" t="s">
        <v>8</v>
      </c>
      <c r="B13" s="30"/>
    </row>
    <row r="14" spans="1:3" x14ac:dyDescent="0.25">
      <c r="A14" s="29" t="s">
        <v>9</v>
      </c>
      <c r="B14" s="30"/>
    </row>
    <row r="15" spans="1:3" s="4" customFormat="1" x14ac:dyDescent="0.25">
      <c r="A15" s="28" t="s">
        <v>10</v>
      </c>
      <c r="B15" s="31">
        <v>25051562.75</v>
      </c>
      <c r="C15"/>
    </row>
    <row r="16" spans="1:3" s="4" customFormat="1" x14ac:dyDescent="0.25">
      <c r="A16" s="28" t="s">
        <v>11</v>
      </c>
      <c r="B16" s="30">
        <v>0</v>
      </c>
      <c r="C16"/>
    </row>
    <row r="17" spans="1:3" s="4" customFormat="1" x14ac:dyDescent="0.25">
      <c r="A17" s="28"/>
      <c r="B17" s="30"/>
      <c r="C17"/>
    </row>
    <row r="18" spans="1:3" s="4" customFormat="1" ht="26.25" x14ac:dyDescent="0.25">
      <c r="A18" s="32" t="s">
        <v>12</v>
      </c>
      <c r="B18" s="33"/>
      <c r="C18"/>
    </row>
    <row r="19" spans="1:3" ht="14.25" customHeight="1" x14ac:dyDescent="0.25">
      <c r="A19" s="34" t="s">
        <v>152</v>
      </c>
      <c r="B19" s="35" t="s">
        <v>13</v>
      </c>
    </row>
    <row r="20" spans="1:3" x14ac:dyDescent="0.25">
      <c r="A20" s="36" t="s">
        <v>14</v>
      </c>
      <c r="B20" s="37">
        <f>B21+B22+B28</f>
        <v>47809384.949999996</v>
      </c>
    </row>
    <row r="21" spans="1:3" x14ac:dyDescent="0.25">
      <c r="A21" s="38" t="s">
        <v>15</v>
      </c>
      <c r="B21" s="39">
        <v>0</v>
      </c>
    </row>
    <row r="22" spans="1:3" x14ac:dyDescent="0.25">
      <c r="A22" s="38" t="s">
        <v>16</v>
      </c>
      <c r="B22" s="39">
        <f>SUM(B23:B27)</f>
        <v>416132.76</v>
      </c>
    </row>
    <row r="23" spans="1:3" x14ac:dyDescent="0.25">
      <c r="A23" s="40" t="s">
        <v>17</v>
      </c>
      <c r="B23" s="41">
        <v>25066.51</v>
      </c>
    </row>
    <row r="24" spans="1:3" x14ac:dyDescent="0.25">
      <c r="A24" s="40" t="s">
        <v>18</v>
      </c>
      <c r="B24" s="41">
        <v>55165.1</v>
      </c>
    </row>
    <row r="25" spans="1:3" x14ac:dyDescent="0.25">
      <c r="A25" s="40" t="s">
        <v>19</v>
      </c>
      <c r="B25" s="41">
        <v>80268.429999999993</v>
      </c>
    </row>
    <row r="26" spans="1:3" x14ac:dyDescent="0.25">
      <c r="A26" s="40" t="s">
        <v>20</v>
      </c>
      <c r="B26" s="41">
        <v>10699.93</v>
      </c>
    </row>
    <row r="27" spans="1:3" x14ac:dyDescent="0.25">
      <c r="A27" s="40" t="s">
        <v>21</v>
      </c>
      <c r="B27" s="41">
        <v>244932.79</v>
      </c>
    </row>
    <row r="28" spans="1:3" x14ac:dyDescent="0.25">
      <c r="A28" s="38" t="s">
        <v>22</v>
      </c>
      <c r="B28" s="42">
        <f>SUM(B29:B33)</f>
        <v>47393252.189999998</v>
      </c>
    </row>
    <row r="29" spans="1:3" x14ac:dyDescent="0.25">
      <c r="A29" s="43" t="s">
        <v>23</v>
      </c>
      <c r="B29" s="41">
        <v>18435852.289999999</v>
      </c>
    </row>
    <row r="30" spans="1:3" x14ac:dyDescent="0.25">
      <c r="A30" s="40" t="s">
        <v>24</v>
      </c>
      <c r="B30" s="41">
        <v>0</v>
      </c>
    </row>
    <row r="31" spans="1:3" x14ac:dyDescent="0.25">
      <c r="A31" s="43" t="s">
        <v>25</v>
      </c>
      <c r="B31" s="41">
        <v>0</v>
      </c>
    </row>
    <row r="32" spans="1:3" x14ac:dyDescent="0.25">
      <c r="A32" s="43" t="s">
        <v>26</v>
      </c>
      <c r="B32" s="41">
        <v>28957399.899999999</v>
      </c>
    </row>
    <row r="33" spans="1:4" x14ac:dyDescent="0.25">
      <c r="A33" s="43" t="s">
        <v>27</v>
      </c>
      <c r="B33" s="41">
        <v>0</v>
      </c>
    </row>
    <row r="34" spans="1:4" x14ac:dyDescent="0.25">
      <c r="A34" s="44" t="s">
        <v>28</v>
      </c>
      <c r="B34" s="45">
        <f>(B21+B22+B28)</f>
        <v>47809384.949999996</v>
      </c>
    </row>
    <row r="35" spans="1:4" x14ac:dyDescent="0.25">
      <c r="A35" s="40"/>
      <c r="B35" s="46"/>
      <c r="C35" s="6"/>
    </row>
    <row r="36" spans="1:4" x14ac:dyDescent="0.25">
      <c r="A36" s="47" t="s">
        <v>29</v>
      </c>
      <c r="B36" s="48">
        <f>B37+B40+B42+B44+B49+B51+B52</f>
        <v>30472658.370000001</v>
      </c>
    </row>
    <row r="37" spans="1:4" x14ac:dyDescent="0.25">
      <c r="A37" s="49" t="s">
        <v>30</v>
      </c>
      <c r="B37" s="50">
        <f>SUM(B38:B39)</f>
        <v>23811714.239999998</v>
      </c>
      <c r="D37" s="6"/>
    </row>
    <row r="38" spans="1:4" x14ac:dyDescent="0.25">
      <c r="A38" s="40" t="s">
        <v>31</v>
      </c>
      <c r="B38" s="51">
        <v>23774797.18</v>
      </c>
      <c r="D38" s="6"/>
    </row>
    <row r="39" spans="1:4" x14ac:dyDescent="0.25">
      <c r="A39" s="40" t="s">
        <v>32</v>
      </c>
      <c r="B39" s="51">
        <v>36917.06</v>
      </c>
      <c r="D39" s="6"/>
    </row>
    <row r="40" spans="1:4" ht="13.5" customHeight="1" x14ac:dyDescent="0.25">
      <c r="A40" s="49" t="s">
        <v>33</v>
      </c>
      <c r="B40" s="52">
        <f>SUM(B41:B41)</f>
        <v>5674118.2000000002</v>
      </c>
      <c r="D40" s="6"/>
    </row>
    <row r="41" spans="1:4" x14ac:dyDescent="0.25">
      <c r="A41" s="40" t="s">
        <v>34</v>
      </c>
      <c r="B41" s="51">
        <v>5674118.2000000002</v>
      </c>
    </row>
    <row r="42" spans="1:4" x14ac:dyDescent="0.25">
      <c r="A42" s="49" t="s">
        <v>35</v>
      </c>
      <c r="B42" s="52">
        <f>B43</f>
        <v>189144.6</v>
      </c>
    </row>
    <row r="43" spans="1:4" s="5" customFormat="1" x14ac:dyDescent="0.25">
      <c r="A43" s="40" t="s">
        <v>36</v>
      </c>
      <c r="B43" s="51">
        <v>189144.6</v>
      </c>
      <c r="C43"/>
    </row>
    <row r="44" spans="1:4" x14ac:dyDescent="0.25">
      <c r="A44" s="49" t="s">
        <v>37</v>
      </c>
      <c r="B44" s="52">
        <f>SUM(B45:B48)</f>
        <v>769942.89</v>
      </c>
      <c r="C44" s="6"/>
      <c r="D44" s="6"/>
    </row>
    <row r="45" spans="1:4" x14ac:dyDescent="0.25">
      <c r="A45" s="24" t="s">
        <v>38</v>
      </c>
      <c r="B45" s="51">
        <v>243.01</v>
      </c>
    </row>
    <row r="46" spans="1:4" x14ac:dyDescent="0.25">
      <c r="A46" s="24" t="s">
        <v>39</v>
      </c>
      <c r="B46" s="53">
        <v>371559.98</v>
      </c>
    </row>
    <row r="47" spans="1:4" x14ac:dyDescent="0.25">
      <c r="A47" s="24" t="s">
        <v>40</v>
      </c>
      <c r="B47" s="53">
        <v>398139.9</v>
      </c>
    </row>
    <row r="48" spans="1:4" x14ac:dyDescent="0.25">
      <c r="A48" s="24" t="s">
        <v>41</v>
      </c>
      <c r="B48" s="53">
        <v>0</v>
      </c>
    </row>
    <row r="49" spans="1:3" x14ac:dyDescent="0.25">
      <c r="A49" s="54" t="s">
        <v>42</v>
      </c>
      <c r="B49" s="55">
        <f>2738.44+25000</f>
        <v>27738.44</v>
      </c>
    </row>
    <row r="50" spans="1:3" x14ac:dyDescent="0.25">
      <c r="A50" s="54" t="s">
        <v>43</v>
      </c>
      <c r="B50" s="52">
        <v>0</v>
      </c>
    </row>
    <row r="51" spans="1:3" x14ac:dyDescent="0.25">
      <c r="A51" s="54" t="s">
        <v>44</v>
      </c>
      <c r="B51" s="55">
        <v>0</v>
      </c>
    </row>
    <row r="52" spans="1:3" x14ac:dyDescent="0.25">
      <c r="A52" s="54" t="s">
        <v>45</v>
      </c>
      <c r="B52" s="52">
        <v>0</v>
      </c>
    </row>
    <row r="53" spans="1:3" x14ac:dyDescent="0.25">
      <c r="A53" s="56" t="s">
        <v>154</v>
      </c>
      <c r="B53" s="57">
        <f>SUM(B37+B40+B42+B44+B49+B50+B51+B52)</f>
        <v>30472658.370000001</v>
      </c>
    </row>
    <row r="54" spans="1:3" x14ac:dyDescent="0.25">
      <c r="A54" s="56"/>
      <c r="B54" s="57"/>
    </row>
    <row r="55" spans="1:3" x14ac:dyDescent="0.25">
      <c r="A55" s="58" t="s">
        <v>46</v>
      </c>
      <c r="B55" s="59">
        <f>SUM(B56+B59)</f>
        <v>31363100</v>
      </c>
      <c r="C55" s="6"/>
    </row>
    <row r="56" spans="1:3" x14ac:dyDescent="0.25">
      <c r="A56" s="60" t="s">
        <v>47</v>
      </c>
      <c r="B56" s="61">
        <f>SUM(B57:B58)</f>
        <v>23395000</v>
      </c>
    </row>
    <row r="57" spans="1:3" x14ac:dyDescent="0.25">
      <c r="A57" s="62" t="s">
        <v>48</v>
      </c>
      <c r="B57" s="63">
        <v>23395000</v>
      </c>
    </row>
    <row r="58" spans="1:3" x14ac:dyDescent="0.25">
      <c r="A58" s="62" t="s">
        <v>49</v>
      </c>
      <c r="B58" s="64">
        <v>0</v>
      </c>
    </row>
    <row r="59" spans="1:3" x14ac:dyDescent="0.25">
      <c r="A59" s="65" t="s">
        <v>50</v>
      </c>
      <c r="B59" s="39">
        <f>SUM(B60:B60)</f>
        <v>7968100</v>
      </c>
    </row>
    <row r="60" spans="1:3" x14ac:dyDescent="0.25">
      <c r="A60" s="62" t="s">
        <v>51</v>
      </c>
      <c r="B60" s="66">
        <v>7968100</v>
      </c>
    </row>
    <row r="61" spans="1:3" x14ac:dyDescent="0.25">
      <c r="A61" s="67" t="s">
        <v>52</v>
      </c>
      <c r="B61" s="50">
        <f>B56+B59</f>
        <v>31363100</v>
      </c>
    </row>
    <row r="62" spans="1:3" x14ac:dyDescent="0.25">
      <c r="A62" s="67"/>
      <c r="B62" s="61"/>
    </row>
    <row r="63" spans="1:3" x14ac:dyDescent="0.25">
      <c r="A63" s="68" t="s">
        <v>53</v>
      </c>
      <c r="B63" s="69">
        <f>(B53+B61)</f>
        <v>61835758.370000005</v>
      </c>
      <c r="C63" s="6"/>
    </row>
    <row r="64" spans="1:3" x14ac:dyDescent="0.25">
      <c r="A64" s="70"/>
      <c r="B64" s="71"/>
    </row>
    <row r="65" spans="1:3" x14ac:dyDescent="0.25">
      <c r="A65" s="72" t="s">
        <v>54</v>
      </c>
      <c r="B65" s="73">
        <f>B71</f>
        <v>32827000</v>
      </c>
    </row>
    <row r="66" spans="1:3" x14ac:dyDescent="0.25">
      <c r="A66" s="74" t="s">
        <v>55</v>
      </c>
      <c r="B66" s="75">
        <f>B67+B68</f>
        <v>23620000</v>
      </c>
    </row>
    <row r="67" spans="1:3" x14ac:dyDescent="0.25">
      <c r="A67" s="24" t="s">
        <v>56</v>
      </c>
      <c r="B67" s="76">
        <v>0</v>
      </c>
    </row>
    <row r="68" spans="1:3" x14ac:dyDescent="0.25">
      <c r="A68" s="24" t="s">
        <v>57</v>
      </c>
      <c r="B68" s="77">
        <v>23620000</v>
      </c>
    </row>
    <row r="69" spans="1:3" x14ac:dyDescent="0.25">
      <c r="A69" s="54" t="s">
        <v>58</v>
      </c>
      <c r="B69" s="78">
        <f>B70</f>
        <v>9207000</v>
      </c>
    </row>
    <row r="70" spans="1:3" x14ac:dyDescent="0.25">
      <c r="A70" s="24" t="s">
        <v>59</v>
      </c>
      <c r="B70" s="79">
        <v>9207000</v>
      </c>
    </row>
    <row r="71" spans="1:3" x14ac:dyDescent="0.25">
      <c r="A71" s="80" t="s">
        <v>60</v>
      </c>
      <c r="B71" s="81">
        <f>B66+B69</f>
        <v>32827000</v>
      </c>
    </row>
    <row r="72" spans="1:3" x14ac:dyDescent="0.25">
      <c r="A72" s="56" t="s">
        <v>155</v>
      </c>
      <c r="B72" s="57">
        <f>B65-B55</f>
        <v>1463900</v>
      </c>
    </row>
    <row r="73" spans="1:3" x14ac:dyDescent="0.25">
      <c r="A73" s="56"/>
      <c r="B73" s="57"/>
    </row>
    <row r="74" spans="1:3" x14ac:dyDescent="0.25">
      <c r="A74" s="58" t="s">
        <v>61</v>
      </c>
      <c r="B74" s="82">
        <f>B75+B106+B114</f>
        <v>28197551.54999999</v>
      </c>
      <c r="C74" s="6"/>
    </row>
    <row r="75" spans="1:3" ht="15.75" customHeight="1" x14ac:dyDescent="0.25">
      <c r="A75" s="58" t="s">
        <v>62</v>
      </c>
      <c r="B75" s="83">
        <f>SUM(B76:B95)</f>
        <v>23697615.789999992</v>
      </c>
    </row>
    <row r="76" spans="1:3" ht="15.75" customHeight="1" x14ac:dyDescent="0.25">
      <c r="A76" s="84" t="s">
        <v>63</v>
      </c>
      <c r="B76" s="64">
        <v>5199928.0299999993</v>
      </c>
    </row>
    <row r="77" spans="1:3" ht="15.75" customHeight="1" x14ac:dyDescent="0.25">
      <c r="A77" s="85" t="s">
        <v>64</v>
      </c>
      <c r="B77" s="64">
        <f>12109927.02-84049.68</f>
        <v>12025877.34</v>
      </c>
    </row>
    <row r="78" spans="1:3" x14ac:dyDescent="0.25">
      <c r="A78" s="85" t="s">
        <v>65</v>
      </c>
      <c r="B78" s="64">
        <v>4521561.669999999</v>
      </c>
    </row>
    <row r="79" spans="1:3" x14ac:dyDescent="0.25">
      <c r="A79" s="84" t="s">
        <v>66</v>
      </c>
      <c r="B79" s="64">
        <v>209485.84</v>
      </c>
    </row>
    <row r="80" spans="1:3" x14ac:dyDescent="0.25">
      <c r="A80" s="84" t="s">
        <v>67</v>
      </c>
      <c r="B80" s="76">
        <v>0</v>
      </c>
    </row>
    <row r="81" spans="1:3" x14ac:dyDescent="0.25">
      <c r="A81" s="84" t="s">
        <v>68</v>
      </c>
      <c r="B81" s="76">
        <v>0</v>
      </c>
    </row>
    <row r="82" spans="1:3" s="3" customFormat="1" x14ac:dyDescent="0.25">
      <c r="A82" s="86" t="s">
        <v>69</v>
      </c>
      <c r="B82" s="64">
        <v>1238811.49</v>
      </c>
      <c r="C82"/>
    </row>
    <row r="83" spans="1:3" s="3" customFormat="1" x14ac:dyDescent="0.25">
      <c r="A83" s="86" t="s">
        <v>70</v>
      </c>
      <c r="B83" s="64">
        <v>13462.300000000003</v>
      </c>
      <c r="C83"/>
    </row>
    <row r="84" spans="1:3" x14ac:dyDescent="0.25">
      <c r="A84" s="86" t="s">
        <v>71</v>
      </c>
      <c r="B84" s="64">
        <v>11154.72</v>
      </c>
    </row>
    <row r="85" spans="1:3" x14ac:dyDescent="0.25">
      <c r="A85" s="86" t="s">
        <v>72</v>
      </c>
      <c r="B85" s="64">
        <v>306766.40000000002</v>
      </c>
    </row>
    <row r="86" spans="1:3" x14ac:dyDescent="0.25">
      <c r="A86" s="86" t="s">
        <v>73</v>
      </c>
      <c r="B86" s="64">
        <v>167926.05999999997</v>
      </c>
    </row>
    <row r="87" spans="1:3" x14ac:dyDescent="0.25">
      <c r="A87" s="86" t="s">
        <v>74</v>
      </c>
      <c r="B87" s="64">
        <v>0</v>
      </c>
    </row>
    <row r="88" spans="1:3" x14ac:dyDescent="0.25">
      <c r="A88" s="86" t="s">
        <v>75</v>
      </c>
      <c r="B88" s="64">
        <v>1566.66</v>
      </c>
    </row>
    <row r="89" spans="1:3" x14ac:dyDescent="0.25">
      <c r="A89" s="86" t="s">
        <v>76</v>
      </c>
      <c r="B89" s="87">
        <v>0</v>
      </c>
    </row>
    <row r="90" spans="1:3" x14ac:dyDescent="0.25">
      <c r="A90" s="86" t="s">
        <v>77</v>
      </c>
      <c r="B90" s="64">
        <v>0</v>
      </c>
    </row>
    <row r="91" spans="1:3" x14ac:dyDescent="0.25">
      <c r="A91" s="86" t="s">
        <v>78</v>
      </c>
      <c r="B91" s="64">
        <v>1075.2800000000002</v>
      </c>
    </row>
    <row r="92" spans="1:3" x14ac:dyDescent="0.25">
      <c r="A92" s="86" t="s">
        <v>79</v>
      </c>
      <c r="B92" s="64">
        <v>0</v>
      </c>
    </row>
    <row r="93" spans="1:3" x14ac:dyDescent="0.25">
      <c r="A93" s="86" t="s">
        <v>80</v>
      </c>
      <c r="B93" s="64">
        <v>0</v>
      </c>
    </row>
    <row r="94" spans="1:3" x14ac:dyDescent="0.25">
      <c r="A94" s="86" t="s">
        <v>81</v>
      </c>
      <c r="B94" s="64">
        <v>0</v>
      </c>
    </row>
    <row r="95" spans="1:3" x14ac:dyDescent="0.25">
      <c r="A95" s="86" t="s">
        <v>82</v>
      </c>
      <c r="B95" s="64">
        <v>0</v>
      </c>
    </row>
    <row r="96" spans="1:3" x14ac:dyDescent="0.25">
      <c r="A96" s="88" t="s">
        <v>153</v>
      </c>
      <c r="B96" s="89">
        <f>SUM(B76:B95)</f>
        <v>23697615.789999992</v>
      </c>
      <c r="C96" s="6"/>
    </row>
    <row r="97" spans="1:4" hidden="1" x14ac:dyDescent="0.25">
      <c r="A97" s="56"/>
      <c r="B97" s="57"/>
    </row>
    <row r="98" spans="1:4" x14ac:dyDescent="0.25">
      <c r="A98" s="90" t="s">
        <v>83</v>
      </c>
      <c r="B98" s="91">
        <f>B103</f>
        <v>32827000</v>
      </c>
    </row>
    <row r="99" spans="1:4" s="1" customFormat="1" x14ac:dyDescent="0.25">
      <c r="A99" s="92" t="s">
        <v>84</v>
      </c>
      <c r="B99" s="63">
        <v>32827000</v>
      </c>
      <c r="C99"/>
    </row>
    <row r="100" spans="1:4" s="1" customFormat="1" x14ac:dyDescent="0.25">
      <c r="A100" s="93" t="s">
        <v>85</v>
      </c>
      <c r="B100" s="94">
        <v>0</v>
      </c>
      <c r="C100"/>
    </row>
    <row r="101" spans="1:4" s="1" customFormat="1" x14ac:dyDescent="0.25">
      <c r="A101" s="93" t="s">
        <v>86</v>
      </c>
      <c r="B101" s="53">
        <v>0</v>
      </c>
      <c r="C101"/>
    </row>
    <row r="102" spans="1:4" s="1" customFormat="1" x14ac:dyDescent="0.25">
      <c r="A102" s="95" t="s">
        <v>87</v>
      </c>
      <c r="B102" s="53">
        <v>0</v>
      </c>
      <c r="C102"/>
    </row>
    <row r="103" spans="1:4" s="1" customFormat="1" x14ac:dyDescent="0.25">
      <c r="A103" s="96" t="s">
        <v>88</v>
      </c>
      <c r="B103" s="55">
        <f>B99+B100+B101+B102</f>
        <v>32827000</v>
      </c>
      <c r="C103"/>
    </row>
    <row r="104" spans="1:4" hidden="1" x14ac:dyDescent="0.25">
      <c r="A104" s="96"/>
      <c r="B104" s="97"/>
    </row>
    <row r="105" spans="1:4" hidden="1" x14ac:dyDescent="0.25">
      <c r="A105" s="54"/>
      <c r="B105" s="98"/>
    </row>
    <row r="106" spans="1:4" x14ac:dyDescent="0.25">
      <c r="A106" s="58" t="s">
        <v>89</v>
      </c>
      <c r="B106" s="83">
        <f>B111</f>
        <v>3353636.77</v>
      </c>
      <c r="C106" s="6"/>
      <c r="D106" s="6"/>
    </row>
    <row r="107" spans="1:4" x14ac:dyDescent="0.25">
      <c r="A107" s="84" t="s">
        <v>90</v>
      </c>
      <c r="B107" s="51">
        <v>2440457.4</v>
      </c>
      <c r="D107" s="6"/>
    </row>
    <row r="108" spans="1:4" x14ac:dyDescent="0.25">
      <c r="A108" s="99" t="s">
        <v>91</v>
      </c>
      <c r="B108" s="64"/>
    </row>
    <row r="109" spans="1:4" x14ac:dyDescent="0.25">
      <c r="A109" s="86" t="s">
        <v>92</v>
      </c>
      <c r="B109" s="100">
        <v>2021.16</v>
      </c>
    </row>
    <row r="110" spans="1:4" x14ac:dyDescent="0.25">
      <c r="A110" s="86" t="s">
        <v>93</v>
      </c>
      <c r="B110" s="100">
        <v>911158.21</v>
      </c>
      <c r="D110" s="7"/>
    </row>
    <row r="111" spans="1:4" x14ac:dyDescent="0.25">
      <c r="A111" s="96" t="s">
        <v>94</v>
      </c>
      <c r="B111" s="101">
        <f>B107+B108+B109+B110</f>
        <v>3353636.77</v>
      </c>
      <c r="C111" s="6"/>
      <c r="D111" s="8"/>
    </row>
    <row r="112" spans="1:4" ht="14.25" hidden="1" customHeight="1" x14ac:dyDescent="0.25">
      <c r="A112" s="96"/>
      <c r="B112" s="101"/>
    </row>
    <row r="113" spans="1:4" hidden="1" x14ac:dyDescent="0.25">
      <c r="A113" s="96"/>
      <c r="B113" s="53"/>
    </row>
    <row r="114" spans="1:4" x14ac:dyDescent="0.25">
      <c r="A114" s="72" t="s">
        <v>95</v>
      </c>
      <c r="B114" s="73">
        <f>B117</f>
        <v>1146298.99</v>
      </c>
    </row>
    <row r="115" spans="1:4" x14ac:dyDescent="0.25">
      <c r="A115" s="99" t="s">
        <v>96</v>
      </c>
      <c r="B115" s="76">
        <v>0</v>
      </c>
    </row>
    <row r="116" spans="1:4" x14ac:dyDescent="0.25">
      <c r="A116" s="84" t="s">
        <v>97</v>
      </c>
      <c r="B116" s="102">
        <v>1146298.99</v>
      </c>
    </row>
    <row r="117" spans="1:4" x14ac:dyDescent="0.25">
      <c r="A117" s="103" t="s">
        <v>98</v>
      </c>
      <c r="B117" s="104">
        <f>B115+B116</f>
        <v>1146298.99</v>
      </c>
      <c r="D117" s="6"/>
    </row>
    <row r="118" spans="1:4" s="3" customFormat="1" x14ac:dyDescent="0.25">
      <c r="A118" s="105" t="s">
        <v>156</v>
      </c>
      <c r="B118" s="106">
        <f>B75+B106+B114</f>
        <v>28197551.54999999</v>
      </c>
      <c r="C118"/>
      <c r="D118" s="9"/>
    </row>
    <row r="119" spans="1:4" s="3" customFormat="1" x14ac:dyDescent="0.25">
      <c r="A119" s="105"/>
      <c r="B119" s="107"/>
      <c r="C119"/>
      <c r="D119" s="9"/>
    </row>
    <row r="120" spans="1:4" x14ac:dyDescent="0.25">
      <c r="A120" s="47" t="s">
        <v>157</v>
      </c>
      <c r="B120" s="91">
        <f>B121+B127</f>
        <v>50084491.769999996</v>
      </c>
    </row>
    <row r="121" spans="1:4" x14ac:dyDescent="0.25">
      <c r="A121" s="108" t="s">
        <v>99</v>
      </c>
      <c r="B121" s="42">
        <f>SUM(B122:B126)</f>
        <v>457639.70000000659</v>
      </c>
    </row>
    <row r="122" spans="1:4" x14ac:dyDescent="0.25">
      <c r="A122" s="43" t="s">
        <v>100</v>
      </c>
      <c r="B122" s="41">
        <v>12424.040000006153</v>
      </c>
    </row>
    <row r="123" spans="1:4" x14ac:dyDescent="0.25">
      <c r="A123" s="43" t="s">
        <v>101</v>
      </c>
      <c r="B123" s="41">
        <v>851.87000000041007</v>
      </c>
    </row>
    <row r="124" spans="1:4" x14ac:dyDescent="0.25">
      <c r="A124" s="43" t="s">
        <v>159</v>
      </c>
      <c r="B124" s="79">
        <v>272834.74</v>
      </c>
    </row>
    <row r="125" spans="1:4" ht="13.5" customHeight="1" x14ac:dyDescent="0.25">
      <c r="A125" s="43" t="s">
        <v>160</v>
      </c>
      <c r="B125" s="79">
        <v>55165.1</v>
      </c>
    </row>
    <row r="126" spans="1:4" x14ac:dyDescent="0.25">
      <c r="A126" s="43" t="s">
        <v>161</v>
      </c>
      <c r="B126" s="79">
        <v>116363.9500000001</v>
      </c>
    </row>
    <row r="127" spans="1:4" x14ac:dyDescent="0.25">
      <c r="A127" s="108" t="s">
        <v>102</v>
      </c>
      <c r="B127" s="42">
        <f>SUM(B128:B129)</f>
        <v>49626852.069999993</v>
      </c>
    </row>
    <row r="128" spans="1:4" x14ac:dyDescent="0.25">
      <c r="A128" s="43" t="s">
        <v>103</v>
      </c>
      <c r="B128" s="109">
        <v>19032412.27</v>
      </c>
    </row>
    <row r="129" spans="1:4" x14ac:dyDescent="0.25">
      <c r="A129" s="43" t="s">
        <v>104</v>
      </c>
      <c r="B129" s="109">
        <v>30594439.799999997</v>
      </c>
    </row>
    <row r="130" spans="1:4" x14ac:dyDescent="0.25">
      <c r="A130" s="110" t="s">
        <v>105</v>
      </c>
      <c r="B130" s="111">
        <f>(B34+B53)-(B74+B100+B101+B102)</f>
        <v>50084491.770000003</v>
      </c>
      <c r="C130" s="6"/>
      <c r="D130" s="6"/>
    </row>
    <row r="131" spans="1:4" ht="20.25" customHeight="1" x14ac:dyDescent="0.25">
      <c r="A131" s="112" t="s">
        <v>158</v>
      </c>
      <c r="B131" s="113"/>
      <c r="D131" s="6"/>
    </row>
    <row r="132" spans="1:4" ht="17.25" customHeight="1" x14ac:dyDescent="0.25">
      <c r="A132" s="114" t="s">
        <v>106</v>
      </c>
      <c r="B132" s="115">
        <v>0</v>
      </c>
    </row>
    <row r="133" spans="1:4" hidden="1" x14ac:dyDescent="0.25">
      <c r="A133" s="116" t="s">
        <v>107</v>
      </c>
      <c r="B133" s="117">
        <v>0</v>
      </c>
    </row>
    <row r="134" spans="1:4" hidden="1" x14ac:dyDescent="0.25">
      <c r="A134" s="116" t="s">
        <v>108</v>
      </c>
      <c r="B134" s="117">
        <v>0</v>
      </c>
    </row>
    <row r="135" spans="1:4" hidden="1" x14ac:dyDescent="0.25">
      <c r="A135" s="116" t="s">
        <v>109</v>
      </c>
      <c r="B135" s="117">
        <v>0</v>
      </c>
    </row>
    <row r="136" spans="1:4" ht="21" customHeight="1" x14ac:dyDescent="0.25">
      <c r="A136" s="118" t="s">
        <v>110</v>
      </c>
      <c r="B136" s="119">
        <v>0</v>
      </c>
    </row>
    <row r="137" spans="1:4" x14ac:dyDescent="0.25">
      <c r="A137" s="120" t="s">
        <v>111</v>
      </c>
      <c r="B137" s="121"/>
    </row>
    <row r="138" spans="1:4" x14ac:dyDescent="0.25">
      <c r="A138" s="120"/>
      <c r="B138" s="121"/>
    </row>
    <row r="139" spans="1:4" ht="12" customHeight="1" x14ac:dyDescent="0.25">
      <c r="A139" s="120"/>
      <c r="B139" s="122"/>
    </row>
    <row r="140" spans="1:4" x14ac:dyDescent="0.25">
      <c r="A140" s="123" t="s">
        <v>150</v>
      </c>
      <c r="B140" s="121"/>
    </row>
    <row r="141" spans="1:4" x14ac:dyDescent="0.25">
      <c r="A141" s="124"/>
      <c r="B141" s="121"/>
    </row>
    <row r="142" spans="1:4" x14ac:dyDescent="0.25">
      <c r="A142" s="124"/>
      <c r="B142" s="125" t="s">
        <v>162</v>
      </c>
    </row>
    <row r="143" spans="1:4" x14ac:dyDescent="0.25">
      <c r="A143" s="123" t="s">
        <v>149</v>
      </c>
      <c r="B143" s="126"/>
    </row>
    <row r="144" spans="1:4" x14ac:dyDescent="0.25">
      <c r="A144" s="123" t="s">
        <v>151</v>
      </c>
      <c r="B144" s="121"/>
    </row>
    <row r="145" spans="1:2" ht="17.25" thickBot="1" x14ac:dyDescent="0.3">
      <c r="A145" s="127"/>
      <c r="B145" s="128" t="s">
        <v>112</v>
      </c>
    </row>
    <row r="146" spans="1:2" ht="16.5" x14ac:dyDescent="0.25">
      <c r="A146" s="11"/>
    </row>
    <row r="149" spans="1:2" x14ac:dyDescent="0.25">
      <c r="A149" s="1"/>
    </row>
  </sheetData>
  <dataConsolidate/>
  <mergeCells count="8">
    <mergeCell ref="A1:B1"/>
    <mergeCell ref="A5:B6"/>
    <mergeCell ref="A137:A139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7" fitToHeight="0" orientation="portrait" horizontalDpi="300" verticalDpi="300" r:id="rId1"/>
  <rowBreaks count="2" manualBreakCount="2">
    <brk id="63" max="1" man="1"/>
    <brk id="130" max="1" man="1"/>
  </rowBreaks>
  <ignoredErrors>
    <ignoredError sqref="B4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B807-8D21-446A-AA46-EC3A5FE32115}">
  <dimension ref="D1:I23"/>
  <sheetViews>
    <sheetView workbookViewId="0">
      <selection activeCell="D32" sqref="D32"/>
    </sheetView>
  </sheetViews>
  <sheetFormatPr defaultRowHeight="15" x14ac:dyDescent="0.25"/>
  <cols>
    <col min="4" max="4" width="18.42578125" bestFit="1" customWidth="1"/>
    <col min="5" max="5" width="15.85546875" bestFit="1" customWidth="1"/>
    <col min="6" max="6" width="27.28515625" bestFit="1" customWidth="1"/>
    <col min="7" max="7" width="14.28515625" bestFit="1" customWidth="1"/>
    <col min="8" max="8" width="8.85546875" bestFit="1" customWidth="1"/>
    <col min="9" max="9" width="7" bestFit="1" customWidth="1"/>
  </cols>
  <sheetData>
    <row r="1" spans="4:9" x14ac:dyDescent="0.25">
      <c r="D1" t="s">
        <v>113</v>
      </c>
      <c r="E1" s="7"/>
    </row>
    <row r="2" spans="4:9" x14ac:dyDescent="0.25">
      <c r="D2" t="s">
        <v>114</v>
      </c>
      <c r="E2" s="7" t="s">
        <v>115</v>
      </c>
      <c r="F2" t="s">
        <v>116</v>
      </c>
      <c r="G2" t="s">
        <v>117</v>
      </c>
      <c r="H2" t="s">
        <v>118</v>
      </c>
      <c r="I2" t="s">
        <v>119</v>
      </c>
    </row>
    <row r="3" spans="4:9" x14ac:dyDescent="0.25">
      <c r="D3">
        <v>45813</v>
      </c>
      <c r="E3" s="7">
        <v>559740</v>
      </c>
      <c r="F3" t="s">
        <v>120</v>
      </c>
      <c r="G3" t="s">
        <v>121</v>
      </c>
      <c r="H3" t="s">
        <v>122</v>
      </c>
      <c r="I3">
        <v>8649</v>
      </c>
    </row>
    <row r="4" spans="4:9" x14ac:dyDescent="0.25">
      <c r="D4">
        <v>45813</v>
      </c>
      <c r="E4" s="7">
        <v>10260</v>
      </c>
      <c r="F4" t="s">
        <v>120</v>
      </c>
      <c r="G4" t="s">
        <v>121</v>
      </c>
      <c r="H4" t="s">
        <v>122</v>
      </c>
      <c r="I4">
        <v>776</v>
      </c>
    </row>
    <row r="5" spans="4:9" x14ac:dyDescent="0.25">
      <c r="D5">
        <v>45813</v>
      </c>
      <c r="E5" s="7">
        <v>139870</v>
      </c>
      <c r="F5" t="s">
        <v>123</v>
      </c>
      <c r="G5" t="s">
        <v>121</v>
      </c>
      <c r="H5" t="s">
        <v>124</v>
      </c>
      <c r="I5">
        <v>26545</v>
      </c>
    </row>
    <row r="6" spans="4:9" x14ac:dyDescent="0.25">
      <c r="D6">
        <v>45813</v>
      </c>
      <c r="E6" s="7">
        <v>61380</v>
      </c>
      <c r="F6" t="s">
        <v>125</v>
      </c>
      <c r="G6" t="s">
        <v>121</v>
      </c>
      <c r="H6" t="s">
        <v>126</v>
      </c>
      <c r="I6">
        <v>20125</v>
      </c>
    </row>
    <row r="7" spans="4:9" x14ac:dyDescent="0.25">
      <c r="D7">
        <v>45818</v>
      </c>
      <c r="E7" s="7">
        <v>80715.59</v>
      </c>
      <c r="F7" t="s">
        <v>127</v>
      </c>
      <c r="G7" t="s">
        <v>128</v>
      </c>
      <c r="H7" t="s">
        <v>129</v>
      </c>
      <c r="I7">
        <v>496</v>
      </c>
    </row>
    <row r="8" spans="4:9" x14ac:dyDescent="0.25">
      <c r="D8">
        <v>45818</v>
      </c>
      <c r="E8" s="7">
        <v>117974</v>
      </c>
      <c r="F8" t="s">
        <v>130</v>
      </c>
      <c r="G8" t="s">
        <v>121</v>
      </c>
      <c r="H8" t="s">
        <v>131</v>
      </c>
      <c r="I8">
        <v>385086</v>
      </c>
    </row>
    <row r="9" spans="4:9" x14ac:dyDescent="0.25">
      <c r="D9">
        <v>45818</v>
      </c>
      <c r="E9" s="7">
        <v>42954</v>
      </c>
      <c r="F9" t="s">
        <v>132</v>
      </c>
      <c r="G9" t="s">
        <v>121</v>
      </c>
      <c r="H9" t="s">
        <v>133</v>
      </c>
      <c r="I9">
        <v>48502</v>
      </c>
    </row>
    <row r="10" spans="4:9" x14ac:dyDescent="0.25">
      <c r="D10">
        <v>45821</v>
      </c>
      <c r="E10" s="7">
        <v>169799.99</v>
      </c>
      <c r="F10" t="s">
        <v>134</v>
      </c>
      <c r="G10" t="s">
        <v>121</v>
      </c>
      <c r="H10" t="s">
        <v>135</v>
      </c>
      <c r="I10">
        <v>24261</v>
      </c>
    </row>
    <row r="11" spans="4:9" x14ac:dyDescent="0.25">
      <c r="D11">
        <v>45821</v>
      </c>
      <c r="E11" s="7">
        <v>546017.18999999994</v>
      </c>
      <c r="F11" t="s">
        <v>136</v>
      </c>
      <c r="G11" t="s">
        <v>121</v>
      </c>
      <c r="H11" t="s">
        <v>137</v>
      </c>
      <c r="I11">
        <v>11602</v>
      </c>
    </row>
    <row r="12" spans="4:9" x14ac:dyDescent="0.25">
      <c r="D12">
        <v>45821</v>
      </c>
      <c r="E12" s="7">
        <v>140540</v>
      </c>
      <c r="F12" t="s">
        <v>138</v>
      </c>
      <c r="G12" t="s">
        <v>121</v>
      </c>
      <c r="H12" t="s">
        <v>139</v>
      </c>
      <c r="I12">
        <v>43464</v>
      </c>
    </row>
    <row r="13" spans="4:9" x14ac:dyDescent="0.25">
      <c r="D13">
        <v>45821</v>
      </c>
      <c r="E13" s="7">
        <v>450000</v>
      </c>
      <c r="F13" t="s">
        <v>140</v>
      </c>
      <c r="G13" t="s">
        <v>121</v>
      </c>
      <c r="H13" t="s">
        <v>141</v>
      </c>
      <c r="I13">
        <v>184769</v>
      </c>
    </row>
    <row r="14" spans="4:9" x14ac:dyDescent="0.25">
      <c r="D14">
        <v>45821</v>
      </c>
      <c r="E14" s="7">
        <v>76050</v>
      </c>
      <c r="F14" t="s">
        <v>142</v>
      </c>
      <c r="G14" t="s">
        <v>121</v>
      </c>
      <c r="H14" t="s">
        <v>143</v>
      </c>
      <c r="I14">
        <v>23246</v>
      </c>
    </row>
    <row r="15" spans="4:9" x14ac:dyDescent="0.25">
      <c r="D15">
        <v>45838</v>
      </c>
      <c r="E15" s="7">
        <v>3000</v>
      </c>
      <c r="F15" t="s">
        <v>144</v>
      </c>
      <c r="G15" t="s">
        <v>121</v>
      </c>
      <c r="H15" t="s">
        <v>145</v>
      </c>
      <c r="I15">
        <v>1089</v>
      </c>
    </row>
    <row r="16" spans="4:9" x14ac:dyDescent="0.25">
      <c r="D16">
        <v>45838</v>
      </c>
      <c r="E16" s="7">
        <v>162478.93</v>
      </c>
      <c r="F16" t="s">
        <v>144</v>
      </c>
      <c r="G16" t="s">
        <v>121</v>
      </c>
      <c r="H16" t="s">
        <v>146</v>
      </c>
      <c r="I16">
        <v>1090</v>
      </c>
    </row>
    <row r="17" spans="4:9" x14ac:dyDescent="0.25">
      <c r="D17">
        <v>45838</v>
      </c>
      <c r="E17" s="7">
        <v>61443</v>
      </c>
      <c r="F17" t="s">
        <v>144</v>
      </c>
      <c r="G17" t="s">
        <v>121</v>
      </c>
      <c r="H17" t="s">
        <v>147</v>
      </c>
      <c r="I17">
        <v>1090</v>
      </c>
    </row>
    <row r="18" spans="4:9" x14ac:dyDescent="0.25">
      <c r="D18">
        <v>45838</v>
      </c>
      <c r="E18" s="7">
        <v>30300</v>
      </c>
      <c r="F18" t="s">
        <v>144</v>
      </c>
      <c r="G18" t="s">
        <v>121</v>
      </c>
      <c r="H18" t="s">
        <v>148</v>
      </c>
      <c r="I18">
        <v>1092</v>
      </c>
    </row>
    <row r="19" spans="4:9" x14ac:dyDescent="0.25">
      <c r="D19">
        <v>45838</v>
      </c>
      <c r="E19" s="7">
        <v>10370</v>
      </c>
      <c r="F19" t="s">
        <v>144</v>
      </c>
      <c r="G19" t="s">
        <v>121</v>
      </c>
      <c r="H19" t="s">
        <v>148</v>
      </c>
      <c r="I19">
        <v>1092</v>
      </c>
    </row>
    <row r="20" spans="4:9" x14ac:dyDescent="0.25">
      <c r="E20" s="7">
        <v>2662892.7000000002</v>
      </c>
    </row>
    <row r="21" spans="4:9" x14ac:dyDescent="0.25">
      <c r="E21" s="7"/>
    </row>
    <row r="22" spans="4:9" x14ac:dyDescent="0.25">
      <c r="E22" s="7"/>
    </row>
    <row r="23" spans="4:9" x14ac:dyDescent="0.25">
      <c r="E23" s="7">
        <f>SUM(E3:E22)</f>
        <v>5325785.4000000004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Junho - 2025</vt:lpstr>
      <vt:lpstr>Pagamentos Junho</vt:lpstr>
      <vt:lpstr>'Junho - 2025'!Area_de_impressao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Arianna Elma Martins Xavier</cp:lastModifiedBy>
  <cp:revision>1</cp:revision>
  <cp:lastPrinted>2025-08-05T19:02:49Z</cp:lastPrinted>
  <dcterms:created xsi:type="dcterms:W3CDTF">2021-09-23T15:15:02Z</dcterms:created>
  <dcterms:modified xsi:type="dcterms:W3CDTF">2025-08-07T13:23:41Z</dcterms:modified>
  <cp:category/>
  <cp:contentStatus/>
</cp:coreProperties>
</file>